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embeddings/oleObject1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F:\CONVÊNIOS_2023\ESFERA ESTADUAL\ESFERA ESTADUAL\CONVÊNIO 102392_2022 - Infraestrutura Urbana da Vicinal Lourenço Santin e BBD 147\"/>
    </mc:Choice>
  </mc:AlternateContent>
  <bookViews>
    <workbookView xWindow="0" yWindow="0" windowWidth="32914" windowHeight="14803"/>
  </bookViews>
  <sheets>
    <sheet name="ORÇAMENTO" sheetId="1" r:id="rId1"/>
    <sheet name="CRONOGRAMA &quot;A&quot;" sheetId="3" r:id="rId2"/>
    <sheet name="CRONOCRAMA &quot;B&quot;" sheetId="2" r:id="rId3"/>
    <sheet name="BDI" sheetId="4" r:id="rId4"/>
  </sheets>
  <externalReferences>
    <externalReference r:id="rId5"/>
    <externalReference r:id="rId6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1" i="4" l="1"/>
  <c r="G31" i="4"/>
  <c r="H31" i="4" s="1"/>
  <c r="J31" i="4" s="1"/>
  <c r="B23" i="4"/>
  <c r="C22" i="3" l="1"/>
  <c r="X22" i="3" s="1"/>
  <c r="C21" i="3"/>
  <c r="N21" i="3" s="1"/>
  <c r="C20" i="3"/>
  <c r="AB20" i="3" s="1"/>
  <c r="C19" i="3"/>
  <c r="P19" i="3" s="1"/>
  <c r="C18" i="3"/>
  <c r="Z18" i="3" s="1"/>
  <c r="C17" i="3"/>
  <c r="L17" i="3" s="1"/>
  <c r="C16" i="3"/>
  <c r="X16" i="3" s="1"/>
  <c r="C15" i="3"/>
  <c r="R15" i="3" s="1"/>
  <c r="C14" i="3"/>
  <c r="X14" i="3" s="1"/>
  <c r="B22" i="3"/>
  <c r="B21" i="3"/>
  <c r="B20" i="3"/>
  <c r="B19" i="3"/>
  <c r="B18" i="3"/>
  <c r="B17" i="3"/>
  <c r="B16" i="3"/>
  <c r="B15" i="3"/>
  <c r="B14" i="3"/>
  <c r="J19" i="3"/>
  <c r="H19" i="3"/>
  <c r="V19" i="3"/>
  <c r="AB18" i="3"/>
  <c r="A7" i="3"/>
  <c r="H18" i="3" l="1"/>
  <c r="J18" i="3"/>
  <c r="L18" i="3"/>
  <c r="AB22" i="3"/>
  <c r="N22" i="3"/>
  <c r="P22" i="3"/>
  <c r="H22" i="3"/>
  <c r="T22" i="3"/>
  <c r="F22" i="3"/>
  <c r="V22" i="3"/>
  <c r="P20" i="3"/>
  <c r="N19" i="3"/>
  <c r="X19" i="3"/>
  <c r="Z19" i="3"/>
  <c r="N18" i="3"/>
  <c r="P18" i="3"/>
  <c r="V18" i="3"/>
  <c r="T18" i="3"/>
  <c r="X18" i="3"/>
  <c r="F18" i="3"/>
  <c r="T17" i="3"/>
  <c r="N17" i="3"/>
  <c r="R17" i="3"/>
  <c r="V17" i="3"/>
  <c r="P17" i="3"/>
  <c r="F17" i="3"/>
  <c r="X17" i="3"/>
  <c r="Z17" i="3"/>
  <c r="J17" i="3"/>
  <c r="AB17" i="3"/>
  <c r="H17" i="3"/>
  <c r="T16" i="3"/>
  <c r="H16" i="3"/>
  <c r="V15" i="3"/>
  <c r="P15" i="3"/>
  <c r="F15" i="3"/>
  <c r="N14" i="3"/>
  <c r="AB14" i="3"/>
  <c r="F14" i="3"/>
  <c r="H14" i="3"/>
  <c r="P14" i="3"/>
  <c r="T14" i="3"/>
  <c r="V14" i="3"/>
  <c r="R14" i="3"/>
  <c r="T15" i="3"/>
  <c r="F16" i="3"/>
  <c r="V16" i="3"/>
  <c r="L19" i="3"/>
  <c r="AB19" i="3"/>
  <c r="N20" i="3"/>
  <c r="P21" i="3"/>
  <c r="R22" i="3"/>
  <c r="R21" i="3"/>
  <c r="J16" i="3"/>
  <c r="T21" i="3"/>
  <c r="F21" i="3"/>
  <c r="X15" i="3"/>
  <c r="Z16" i="3"/>
  <c r="J15" i="3"/>
  <c r="L16" i="3"/>
  <c r="AB16" i="3"/>
  <c r="R19" i="3"/>
  <c r="T20" i="3"/>
  <c r="V21" i="3"/>
  <c r="Z14" i="3"/>
  <c r="L15" i="3"/>
  <c r="AB15" i="3"/>
  <c r="N16" i="3"/>
  <c r="R18" i="3"/>
  <c r="T19" i="3"/>
  <c r="F20" i="3"/>
  <c r="V20" i="3"/>
  <c r="H21" i="3"/>
  <c r="X21" i="3"/>
  <c r="J22" i="3"/>
  <c r="Z22" i="3"/>
  <c r="H15" i="3"/>
  <c r="R20" i="3"/>
  <c r="Z15" i="3"/>
  <c r="J14" i="3"/>
  <c r="L14" i="3"/>
  <c r="N15" i="3"/>
  <c r="P16" i="3"/>
  <c r="F19" i="3"/>
  <c r="H20" i="3"/>
  <c r="X20" i="3"/>
  <c r="J21" i="3"/>
  <c r="Z21" i="3"/>
  <c r="L22" i="3"/>
  <c r="R16" i="3"/>
  <c r="J20" i="3"/>
  <c r="Z20" i="3"/>
  <c r="L21" i="3"/>
  <c r="AB21" i="3"/>
  <c r="C23" i="3"/>
  <c r="D15" i="3" s="1"/>
  <c r="L20" i="3"/>
  <c r="P23" i="3" l="1"/>
  <c r="Q23" i="3" s="1"/>
  <c r="X23" i="3"/>
  <c r="Y23" i="3" s="1"/>
  <c r="F23" i="3"/>
  <c r="G23" i="3" s="1"/>
  <c r="H23" i="3"/>
  <c r="I23" i="3" s="1"/>
  <c r="N23" i="3"/>
  <c r="O23" i="3" s="1"/>
  <c r="AB23" i="3"/>
  <c r="AC23" i="3" s="1"/>
  <c r="V23" i="3"/>
  <c r="W23" i="3" s="1"/>
  <c r="T23" i="3"/>
  <c r="U23" i="3" s="1"/>
  <c r="D18" i="3"/>
  <c r="D21" i="3"/>
  <c r="D19" i="3"/>
  <c r="D20" i="3"/>
  <c r="L23" i="3"/>
  <c r="M23" i="3" s="1"/>
  <c r="J23" i="3"/>
  <c r="K23" i="3" s="1"/>
  <c r="Z23" i="3"/>
  <c r="AA23" i="3" s="1"/>
  <c r="R23" i="3"/>
  <c r="S23" i="3" s="1"/>
  <c r="D17" i="3"/>
  <c r="D22" i="3"/>
  <c r="D14" i="3"/>
  <c r="D23" i="3"/>
  <c r="D16" i="3"/>
  <c r="F24" i="3" l="1"/>
  <c r="H24" i="3" s="1"/>
  <c r="J24" i="3" s="1"/>
  <c r="L24" i="3" s="1"/>
  <c r="N24" i="3" s="1"/>
  <c r="P24" i="3" s="1"/>
  <c r="R24" i="3" s="1"/>
  <c r="T24" i="3" s="1"/>
  <c r="V24" i="3" s="1"/>
  <c r="X24" i="3" s="1"/>
  <c r="Z24" i="3" s="1"/>
  <c r="AB24" i="3" s="1"/>
  <c r="G24" i="3" l="1"/>
  <c r="I24" i="3" s="1"/>
  <c r="K24" i="3" s="1"/>
  <c r="M24" i="3" s="1"/>
  <c r="O24" i="3" s="1"/>
  <c r="Q24" i="3" s="1"/>
  <c r="S24" i="3" s="1"/>
  <c r="U24" i="3" s="1"/>
  <c r="W24" i="3" s="1"/>
  <c r="Y24" i="3" s="1"/>
  <c r="AA24" i="3" s="1"/>
  <c r="AC24" i="3" s="1"/>
  <c r="AB72" i="2"/>
  <c r="AB70" i="2"/>
  <c r="AB69" i="2"/>
  <c r="AB67" i="2"/>
  <c r="AB66" i="2"/>
  <c r="AB64" i="2"/>
  <c r="AB62" i="2"/>
  <c r="AB60" i="2"/>
  <c r="AB58" i="2"/>
  <c r="AB56" i="2"/>
  <c r="AB54" i="2"/>
  <c r="AB53" i="2"/>
  <c r="AB51" i="2"/>
  <c r="AB49" i="2"/>
  <c r="AB47" i="2"/>
  <c r="AB45" i="2"/>
  <c r="AB43" i="2"/>
  <c r="AB41" i="2"/>
  <c r="AB39" i="2"/>
  <c r="AB37" i="2"/>
  <c r="AB35" i="2"/>
  <c r="AB33" i="2"/>
  <c r="AB31" i="2"/>
  <c r="AB29" i="2"/>
  <c r="AB27" i="2"/>
  <c r="AB25" i="2"/>
  <c r="AB24" i="2"/>
  <c r="AB22" i="2"/>
  <c r="AB21" i="2"/>
  <c r="AB19" i="2"/>
  <c r="AB17" i="2"/>
  <c r="A9" i="2"/>
  <c r="B69" i="2"/>
  <c r="B66" i="2"/>
  <c r="B53" i="2"/>
  <c r="B24" i="2"/>
  <c r="B21" i="2"/>
  <c r="B16" i="2"/>
  <c r="B13" i="2"/>
  <c r="B72" i="2"/>
  <c r="B70" i="2"/>
  <c r="B67" i="2"/>
  <c r="B64" i="2"/>
  <c r="B62" i="2"/>
  <c r="B60" i="2"/>
  <c r="B58" i="2"/>
  <c r="B56" i="2"/>
  <c r="B54" i="2"/>
  <c r="B51" i="2"/>
  <c r="B49" i="2"/>
  <c r="B47" i="2"/>
  <c r="B45" i="2"/>
  <c r="B43" i="2"/>
  <c r="B41" i="2"/>
  <c r="B39" i="2"/>
  <c r="B37" i="2"/>
  <c r="B35" i="2"/>
  <c r="B33" i="2"/>
  <c r="B31" i="2"/>
  <c r="B29" i="2"/>
  <c r="B27" i="2"/>
  <c r="B25" i="2"/>
  <c r="B22" i="2"/>
  <c r="B19" i="2"/>
  <c r="B17" i="2"/>
  <c r="B14" i="2"/>
  <c r="AB16" i="2" l="1"/>
  <c r="AB14" i="2"/>
  <c r="D14" i="2" s="1"/>
  <c r="AB13" i="2"/>
  <c r="AA73" i="2"/>
  <c r="Z72" i="2"/>
  <c r="X72" i="2"/>
  <c r="V72" i="2"/>
  <c r="AA71" i="2"/>
  <c r="Z70" i="2"/>
  <c r="AA68" i="2"/>
  <c r="Z67" i="2"/>
  <c r="AA65" i="2"/>
  <c r="V64" i="2"/>
  <c r="AA63" i="2"/>
  <c r="Z62" i="2"/>
  <c r="X62" i="2"/>
  <c r="V62" i="2"/>
  <c r="AA61" i="2"/>
  <c r="V60" i="2"/>
  <c r="X60" i="2"/>
  <c r="AA59" i="2"/>
  <c r="AA57" i="2"/>
  <c r="V56" i="2"/>
  <c r="AA55" i="2"/>
  <c r="V54" i="2"/>
  <c r="Z54" i="2"/>
  <c r="X54" i="2"/>
  <c r="AA52" i="2"/>
  <c r="Z51" i="2"/>
  <c r="AA50" i="2"/>
  <c r="L49" i="2"/>
  <c r="N49" i="2"/>
  <c r="H49" i="2"/>
  <c r="AA48" i="2"/>
  <c r="T47" i="2"/>
  <c r="V47" i="2"/>
  <c r="AA46" i="2"/>
  <c r="R45" i="2"/>
  <c r="AA44" i="2"/>
  <c r="R43" i="2"/>
  <c r="L43" i="2"/>
  <c r="AA42" i="2"/>
  <c r="P41" i="2"/>
  <c r="AA40" i="2"/>
  <c r="L39" i="2"/>
  <c r="N39" i="2"/>
  <c r="J39" i="2"/>
  <c r="AA38" i="2"/>
  <c r="L37" i="2"/>
  <c r="AA36" i="2"/>
  <c r="H35" i="2"/>
  <c r="L35" i="2"/>
  <c r="J35" i="2"/>
  <c r="AA34" i="2"/>
  <c r="R33" i="2"/>
  <c r="N33" i="2"/>
  <c r="J33" i="2"/>
  <c r="F33" i="2"/>
  <c r="AA32" i="2"/>
  <c r="N31" i="2"/>
  <c r="P31" i="2"/>
  <c r="L31" i="2"/>
  <c r="J31" i="2"/>
  <c r="H31" i="2"/>
  <c r="D31" i="2"/>
  <c r="AA30" i="2"/>
  <c r="R29" i="2"/>
  <c r="N29" i="2"/>
  <c r="F29" i="2"/>
  <c r="AA28" i="2"/>
  <c r="N27" i="2"/>
  <c r="P27" i="2"/>
  <c r="L27" i="2"/>
  <c r="J27" i="2"/>
  <c r="H27" i="2"/>
  <c r="AA26" i="2"/>
  <c r="J25" i="2"/>
  <c r="AA23" i="2"/>
  <c r="J22" i="2"/>
  <c r="L22" i="2"/>
  <c r="F19" i="2"/>
  <c r="D19" i="2"/>
  <c r="F17" i="2"/>
  <c r="AA15" i="2"/>
  <c r="X14" i="2"/>
  <c r="Z14" i="2"/>
  <c r="R14" i="2"/>
  <c r="L14" i="2"/>
  <c r="J14" i="2"/>
  <c r="AB74" i="2" l="1"/>
  <c r="J29" i="2"/>
  <c r="N45" i="2"/>
  <c r="N43" i="2"/>
  <c r="L41" i="2"/>
  <c r="P43" i="2"/>
  <c r="J49" i="2"/>
  <c r="Z60" i="2"/>
  <c r="X67" i="2"/>
  <c r="F25" i="2"/>
  <c r="N41" i="2"/>
  <c r="R47" i="2"/>
  <c r="F22" i="2"/>
  <c r="R41" i="2"/>
  <c r="Q76" i="2" s="1"/>
  <c r="AA69" i="2"/>
  <c r="T14" i="2"/>
  <c r="D17" i="2"/>
  <c r="D25" i="2"/>
  <c r="L25" i="2"/>
  <c r="H29" i="2"/>
  <c r="P29" i="2"/>
  <c r="H33" i="2"/>
  <c r="P33" i="2"/>
  <c r="N37" i="2"/>
  <c r="L45" i="2"/>
  <c r="T45" i="2"/>
  <c r="X56" i="2"/>
  <c r="V58" i="2"/>
  <c r="X64" i="2"/>
  <c r="F14" i="2"/>
  <c r="N14" i="2"/>
  <c r="V14" i="2"/>
  <c r="H22" i="2"/>
  <c r="Z56" i="2"/>
  <c r="X58" i="2"/>
  <c r="Z64" i="2"/>
  <c r="H25" i="2"/>
  <c r="D29" i="2"/>
  <c r="L29" i="2"/>
  <c r="T29" i="2"/>
  <c r="F31" i="2"/>
  <c r="D33" i="2"/>
  <c r="L33" i="2"/>
  <c r="T33" i="2"/>
  <c r="J37" i="2"/>
  <c r="P45" i="2"/>
  <c r="H14" i="2"/>
  <c r="P14" i="2"/>
  <c r="Z58" i="2"/>
  <c r="W76" i="2" l="1"/>
  <c r="W77" i="2" s="1"/>
  <c r="Y76" i="2"/>
  <c r="Y77" i="2" s="1"/>
  <c r="I76" i="2"/>
  <c r="I77" i="2" s="1"/>
  <c r="E76" i="2"/>
  <c r="E77" i="2" s="1"/>
  <c r="AA39" i="2"/>
  <c r="I39" i="2" s="1"/>
  <c r="AA43" i="2"/>
  <c r="M43" i="2" s="1"/>
  <c r="AA16" i="2"/>
  <c r="AA25" i="2"/>
  <c r="G25" i="2" s="1"/>
  <c r="AA49" i="2"/>
  <c r="AA37" i="2"/>
  <c r="I37" i="2" s="1"/>
  <c r="AA31" i="2"/>
  <c r="K31" i="2" s="1"/>
  <c r="K76" i="2"/>
  <c r="K77" i="2" s="1"/>
  <c r="O76" i="2"/>
  <c r="O77" i="2" s="1"/>
  <c r="M76" i="2"/>
  <c r="M77" i="2" s="1"/>
  <c r="AA22" i="2"/>
  <c r="K22" i="2" s="1"/>
  <c r="AA17" i="2"/>
  <c r="E17" i="2" s="1"/>
  <c r="AA14" i="2"/>
  <c r="Y14" i="2" s="1"/>
  <c r="AA35" i="2"/>
  <c r="I35" i="2" s="1"/>
  <c r="AA47" i="2"/>
  <c r="Q47" i="2" s="1"/>
  <c r="AA70" i="2"/>
  <c r="Y70" i="2" s="1"/>
  <c r="AA67" i="2"/>
  <c r="W67" i="2" s="1"/>
  <c r="AA41" i="2"/>
  <c r="K41" i="2" s="1"/>
  <c r="AA53" i="2"/>
  <c r="AA19" i="2"/>
  <c r="C19" i="2" s="1"/>
  <c r="AA51" i="2"/>
  <c r="M49" i="2" s="1"/>
  <c r="AA29" i="2"/>
  <c r="G29" i="2" s="1"/>
  <c r="AA64" i="2"/>
  <c r="AA66" i="2"/>
  <c r="AA54" i="2"/>
  <c r="U54" i="2" s="1"/>
  <c r="AA58" i="2"/>
  <c r="W58" i="2" s="1"/>
  <c r="AA56" i="2"/>
  <c r="W56" i="2" s="1"/>
  <c r="AA21" i="2"/>
  <c r="AA60" i="2"/>
  <c r="Y60" i="2" s="1"/>
  <c r="AA62" i="2"/>
  <c r="W62" i="2" s="1"/>
  <c r="AA13" i="2"/>
  <c r="Q77" i="2"/>
  <c r="AA33" i="2"/>
  <c r="AA45" i="2"/>
  <c r="Q45" i="2" s="1"/>
  <c r="AA27" i="2"/>
  <c r="O27" i="2" s="1"/>
  <c r="AA72" i="2"/>
  <c r="W72" i="2" s="1"/>
  <c r="AA24" i="2"/>
  <c r="U76" i="2"/>
  <c r="U77" i="2" s="1"/>
  <c r="C76" i="2"/>
  <c r="S76" i="2"/>
  <c r="S77" i="2" s="1"/>
  <c r="G76" i="2"/>
  <c r="G77" i="2" s="1"/>
  <c r="E31" i="2" l="1"/>
  <c r="M31" i="2"/>
  <c r="O41" i="2"/>
  <c r="C17" i="2"/>
  <c r="K14" i="2"/>
  <c r="M14" i="2"/>
  <c r="Y62" i="2"/>
  <c r="Y54" i="2"/>
  <c r="U14" i="2"/>
  <c r="I14" i="2"/>
  <c r="G14" i="2"/>
  <c r="C14" i="2"/>
  <c r="M37" i="2"/>
  <c r="K35" i="2"/>
  <c r="E25" i="2"/>
  <c r="I25" i="2"/>
  <c r="K25" i="2"/>
  <c r="G31" i="2"/>
  <c r="C25" i="2"/>
  <c r="U62" i="2"/>
  <c r="C31" i="2"/>
  <c r="W14" i="2"/>
  <c r="O31" i="2"/>
  <c r="Y56" i="2"/>
  <c r="K49" i="2"/>
  <c r="I49" i="2"/>
  <c r="S47" i="2"/>
  <c r="K39" i="2"/>
  <c r="I31" i="2"/>
  <c r="G22" i="2"/>
  <c r="I22" i="2"/>
  <c r="E22" i="2"/>
  <c r="O43" i="2"/>
  <c r="Q43" i="2"/>
  <c r="M39" i="2"/>
  <c r="K43" i="2"/>
  <c r="O14" i="2"/>
  <c r="I27" i="2"/>
  <c r="S45" i="2"/>
  <c r="Y67" i="2"/>
  <c r="K27" i="2"/>
  <c r="O45" i="2"/>
  <c r="M27" i="2"/>
  <c r="G35" i="2"/>
  <c r="S14" i="2"/>
  <c r="Q14" i="2"/>
  <c r="G27" i="2"/>
  <c r="K37" i="2"/>
  <c r="E29" i="2"/>
  <c r="E14" i="2"/>
  <c r="Y58" i="2"/>
  <c r="G49" i="2"/>
  <c r="U56" i="2"/>
  <c r="U47" i="2"/>
  <c r="W54" i="2"/>
  <c r="U58" i="2"/>
  <c r="E19" i="2"/>
  <c r="M41" i="2"/>
  <c r="M45" i="2"/>
  <c r="Q41" i="2"/>
  <c r="U60" i="2"/>
  <c r="W64" i="2"/>
  <c r="U64" i="2"/>
  <c r="Y64" i="2"/>
  <c r="W60" i="2"/>
  <c r="M29" i="2"/>
  <c r="O29" i="2"/>
  <c r="C29" i="2"/>
  <c r="Y72" i="2"/>
  <c r="K45" i="2"/>
  <c r="S29" i="2"/>
  <c r="O33" i="2"/>
  <c r="M33" i="2"/>
  <c r="G33" i="2"/>
  <c r="E33" i="2"/>
  <c r="Q33" i="2"/>
  <c r="S33" i="2"/>
  <c r="I33" i="2"/>
  <c r="K33" i="2"/>
  <c r="C33" i="2"/>
  <c r="U72" i="2"/>
  <c r="K29" i="2"/>
  <c r="Y51" i="2"/>
  <c r="Q29" i="2"/>
  <c r="I29" i="2"/>
  <c r="C77" i="2"/>
  <c r="C78" i="2"/>
  <c r="C79" i="2" l="1"/>
  <c r="E78" i="2"/>
  <c r="E79" i="2" l="1"/>
  <c r="G78" i="2"/>
  <c r="G79" i="2" l="1"/>
  <c r="I78" i="2"/>
  <c r="I79" i="2" l="1"/>
  <c r="K78" i="2"/>
  <c r="M78" i="2" l="1"/>
  <c r="K79" i="2"/>
  <c r="O78" i="2" l="1"/>
  <c r="M79" i="2"/>
  <c r="Q78" i="2" l="1"/>
  <c r="O79" i="2"/>
  <c r="Q79" i="2" l="1"/>
  <c r="S78" i="2"/>
  <c r="S79" i="2" l="1"/>
  <c r="U78" i="2"/>
  <c r="U79" i="2" l="1"/>
  <c r="W78" i="2"/>
  <c r="W79" i="2" l="1"/>
  <c r="Y78" i="2"/>
  <c r="Y79" i="2" s="1"/>
  <c r="AA74" i="2" s="1"/>
  <c r="AB7" i="2"/>
</calcChain>
</file>

<file path=xl/sharedStrings.xml><?xml version="1.0" encoding="utf-8"?>
<sst xmlns="http://schemas.openxmlformats.org/spreadsheetml/2006/main" count="1017" uniqueCount="505">
  <si>
    <t>ORÇAMENTO "A"</t>
  </si>
  <si>
    <t>VARIANTE LOURENÇO SANTIN</t>
  </si>
  <si>
    <t>Objeto</t>
  </si>
  <si>
    <t>INFRAESTRUTURA URBANA NO MUNICIPIO DE BEBEDOURO S.P.</t>
  </si>
  <si>
    <t>Local</t>
  </si>
  <si>
    <t>VARIANTE LORENÇO SANTIN</t>
  </si>
  <si>
    <t>Área(m²)</t>
  </si>
  <si>
    <t>BDI</t>
  </si>
  <si>
    <t>CÓDIGO</t>
  </si>
  <si>
    <t>FONTE</t>
  </si>
  <si>
    <t>CÓDIGO CDHU</t>
  </si>
  <si>
    <t>SERVIÇO</t>
  </si>
  <si>
    <t>UNID.</t>
  </si>
  <si>
    <t>QUANT.</t>
  </si>
  <si>
    <t>VALOR UNITÁRIO COM B.D.I</t>
  </si>
  <si>
    <t>VALOR TOTAL</t>
  </si>
  <si>
    <t>SERVIÇOS PRELIMINARES</t>
  </si>
  <si>
    <t>1.1</t>
  </si>
  <si>
    <t>CDHU</t>
  </si>
  <si>
    <t>02.08.020</t>
  </si>
  <si>
    <t>Placa de identificação para obra</t>
  </si>
  <si>
    <t>M2</t>
  </si>
  <si>
    <t>1.2</t>
  </si>
  <si>
    <t>02.02.130</t>
  </si>
  <si>
    <t>Locação de container tipo escritório com 1 vaso sanitário, 1 lavatório e 1 ponto para chuveiro - área mínima de 13,80 m²</t>
  </si>
  <si>
    <t>UNMES</t>
  </si>
  <si>
    <t>LIMPEZA DE TERRENO</t>
  </si>
  <si>
    <t>2.1</t>
  </si>
  <si>
    <t>02.09.130</t>
  </si>
  <si>
    <t>Limpeza mecanizada do terreno, inclusive troncos com diâmetro acima de 15 cm até 50 cm, com caminhão à disposição dentro da obra, até o raio de 1 km</t>
  </si>
  <si>
    <t>MOVIMENTO DE TERRAS</t>
  </si>
  <si>
    <t>3.1</t>
  </si>
  <si>
    <t>07.01.020</t>
  </si>
  <si>
    <t>Escavação e carga mecanizada em solo de 1ª categoria, em campo aberto</t>
  </si>
  <si>
    <t>M3</t>
  </si>
  <si>
    <t>3.2</t>
  </si>
  <si>
    <t>07.12.040</t>
  </si>
  <si>
    <t>Aterro mecanizado por compensação, solo de 1ª categoria em campo aberto, sem compactação do aterro</t>
  </si>
  <si>
    <t>07.12.020</t>
  </si>
  <si>
    <t>Compactação de aterro mecanizado mínimo de 95% PN, sem fornecimento de solo em campo aberto</t>
  </si>
  <si>
    <t>PAVIMENTAÇÃO ASFÁLTICA</t>
  </si>
  <si>
    <t>4.1</t>
  </si>
  <si>
    <t>54.01.010</t>
  </si>
  <si>
    <t>Regularização e compactação mecanizada de superfície, sem controle do proctor normal</t>
  </si>
  <si>
    <t>4.2</t>
  </si>
  <si>
    <t>54.01.050</t>
  </si>
  <si>
    <t>Compactação do subleito mínimo de 95% do PN</t>
  </si>
  <si>
    <t>4.3</t>
  </si>
  <si>
    <t>54.01.210</t>
  </si>
  <si>
    <t>Base de brita graduada</t>
  </si>
  <si>
    <t>4.4</t>
  </si>
  <si>
    <t>54.03.240</t>
  </si>
  <si>
    <t>Imprimação betuminosa impermeabilizante</t>
  </si>
  <si>
    <t>4.5</t>
  </si>
  <si>
    <t>54.03.230</t>
  </si>
  <si>
    <t>Imprimação betuminosa ligante</t>
  </si>
  <si>
    <t>4.6</t>
  </si>
  <si>
    <t>54.03.210</t>
  </si>
  <si>
    <t>Camada de rolamento em concreto betuminoso usinado quente - CBUQ</t>
  </si>
  <si>
    <t>GUIAS E SARJETAS</t>
  </si>
  <si>
    <t>5.1</t>
  </si>
  <si>
    <t>54.06.150</t>
  </si>
  <si>
    <t>Execução de perfil extrusado no local</t>
  </si>
  <si>
    <t>PLANTIO DE GRAMA NO CANTEIRO CENTRAL</t>
  </si>
  <si>
    <t>7.1</t>
  </si>
  <si>
    <t>7.2</t>
  </si>
  <si>
    <t>34.02.040</t>
  </si>
  <si>
    <t>Plantio de grama batatais em placas (jardins e canteiros)</t>
  </si>
  <si>
    <t xml:space="preserve">RECAPEAMENTO ASFÁLTICO </t>
  </si>
  <si>
    <t>8.1</t>
  </si>
  <si>
    <t>54.01.410</t>
  </si>
  <si>
    <t>Varrição de pavimento para recapeamento</t>
  </si>
  <si>
    <t>8.2</t>
  </si>
  <si>
    <t>8.3</t>
  </si>
  <si>
    <t>RETIRADA E RECOMPOSIÇÃO DE CERCA DE DIVISA</t>
  </si>
  <si>
    <t>9.1</t>
  </si>
  <si>
    <t>04.01.100</t>
  </si>
  <si>
    <t>Retirada de cerca</t>
  </si>
  <si>
    <t>M</t>
  </si>
  <si>
    <t>9.2</t>
  </si>
  <si>
    <t>34.05.020</t>
  </si>
  <si>
    <t>Cerca em arame farpado com mourões de concreto</t>
  </si>
  <si>
    <t>DRENAGEM</t>
  </si>
  <si>
    <t>11.1</t>
  </si>
  <si>
    <t>ASSENTAMENTO DE TUBOS</t>
  </si>
  <si>
    <t>11.1.1</t>
  </si>
  <si>
    <t>ASSENTAMENTO DE TUBO DIAMETRO 80cm</t>
  </si>
  <si>
    <t>11.1.1.1</t>
  </si>
  <si>
    <t>07.02.040</t>
  </si>
  <si>
    <t>Escavação mecanizada de valas ou cavas com profundidade de até 3 m</t>
  </si>
  <si>
    <t>11.1.1.2</t>
  </si>
  <si>
    <t>11.18.040</t>
  </si>
  <si>
    <t>Lastro de pedra britada</t>
  </si>
  <si>
    <t>11.1.1.3</t>
  </si>
  <si>
    <t>07.11.020</t>
  </si>
  <si>
    <t>Reaterro compactado mecanizado de vala ou cava com compactador</t>
  </si>
  <si>
    <t>11.1.1.4</t>
  </si>
  <si>
    <t>46.12.080</t>
  </si>
  <si>
    <t>Tubo de concreto (PA-1), DN= 600mm</t>
  </si>
  <si>
    <t>CORTE</t>
  </si>
  <si>
    <t>11.1.2</t>
  </si>
  <si>
    <t>11.1.2.1</t>
  </si>
  <si>
    <t>11.1.2.2</t>
  </si>
  <si>
    <t>11.1.2.3</t>
  </si>
  <si>
    <t>11.1.2.4</t>
  </si>
  <si>
    <t>46.12.100</t>
  </si>
  <si>
    <t>Tubo de concreto (PA-1), DN= 800mm</t>
  </si>
  <si>
    <t>11.1.3</t>
  </si>
  <si>
    <t>ASSENTAMENTO DE TUBO DIAMETRO 100cm</t>
  </si>
  <si>
    <t>11.1.3.1</t>
  </si>
  <si>
    <t>11.1.3.2</t>
  </si>
  <si>
    <t>11.1.3.3</t>
  </si>
  <si>
    <t>11.1.3.4</t>
  </si>
  <si>
    <t>46.12.120</t>
  </si>
  <si>
    <t>Tubo de concreto (PA-1), DN= 1000mm</t>
  </si>
  <si>
    <t>11.1.4</t>
  </si>
  <si>
    <t>ASSENTAMENTO DE TUBO DIAMETRO 120cm</t>
  </si>
  <si>
    <t>11.1.4.1</t>
  </si>
  <si>
    <t>11.1.4.2</t>
  </si>
  <si>
    <t>11.1.4.3</t>
  </si>
  <si>
    <t>11.1.4.4</t>
  </si>
  <si>
    <t>46.12.140</t>
  </si>
  <si>
    <t>Tubo de concreto (PA-1), DN= 1200mm</t>
  </si>
  <si>
    <t>11.1.5</t>
  </si>
  <si>
    <t>ASSENTAMENTO DE TUBO DIAMETRO 150cm</t>
  </si>
  <si>
    <t>11.1.5.1</t>
  </si>
  <si>
    <t>11.1.5.2</t>
  </si>
  <si>
    <t>11.1.5.3</t>
  </si>
  <si>
    <t>11.1.5.4</t>
  </si>
  <si>
    <t>46.12.250</t>
  </si>
  <si>
    <t>Tubo de concreto (PA-2), DN= 1500mm</t>
  </si>
  <si>
    <t>BOCA DE LOBO (BL)</t>
  </si>
  <si>
    <t>11.2.1</t>
  </si>
  <si>
    <t>BOCA DE LOBO SIMPLES COM GRELHA</t>
  </si>
  <si>
    <t>11.2.1.1</t>
  </si>
  <si>
    <t>49.12.010</t>
  </si>
  <si>
    <t>Boca de lobo simples tipo PMSP com tampa de concreto</t>
  </si>
  <si>
    <t>UN</t>
  </si>
  <si>
    <t>11.2.1.2</t>
  </si>
  <si>
    <t>49.06.072</t>
  </si>
  <si>
    <t>Grelha articulada em ferro fundido tipo boca de leão</t>
  </si>
  <si>
    <t>11.2.2</t>
  </si>
  <si>
    <t>BOCA DE LOBO DUPLA COM GRELHA</t>
  </si>
  <si>
    <t>11.2.2.1</t>
  </si>
  <si>
    <t>49.12.030</t>
  </si>
  <si>
    <t>Boca de lobo dupla tipo PMSP com tampa de concreto</t>
  </si>
  <si>
    <t>11.2.2.2</t>
  </si>
  <si>
    <t>11.2.4</t>
  </si>
  <si>
    <t>BOCA DE LOBO TRIPLA COM GRELHA</t>
  </si>
  <si>
    <t>11.2.4.1</t>
  </si>
  <si>
    <t>49.12.050</t>
  </si>
  <si>
    <t>Boca de lobo tripla tipo PMSP com tampa de concreto</t>
  </si>
  <si>
    <t>11.2.4.2</t>
  </si>
  <si>
    <t>DISSIPADORES</t>
  </si>
  <si>
    <t>11.3.1</t>
  </si>
  <si>
    <t>DISSIPADORES 1 E 2</t>
  </si>
  <si>
    <t>11.3.1.1</t>
  </si>
  <si>
    <t>07.02.080</t>
  </si>
  <si>
    <t>Escavação mecanizada de valas ou cavas com profundidade acima de 4 m, com escavadeira hidráulica</t>
  </si>
  <si>
    <t>11.3.1.2</t>
  </si>
  <si>
    <t>11.3.1.3</t>
  </si>
  <si>
    <t>08.10.108</t>
  </si>
  <si>
    <t>Gabião tipo caixa em tela metálica, altura de 0,5 m, com revestimento liga zinco/alumínio, malha hexagonal 8/10 cm, fio diâmetro 2,7 mm, independente do formato ou utilização</t>
  </si>
  <si>
    <t>11.3.1.4</t>
  </si>
  <si>
    <t>10.01.040</t>
  </si>
  <si>
    <t>Armadura em barra de aço CA-50 (A ou B) fyk = 500 MPa</t>
  </si>
  <si>
    <t>KG</t>
  </si>
  <si>
    <t>09.02.020</t>
  </si>
  <si>
    <t>Forma plana em compensado para estrutura convencional</t>
  </si>
  <si>
    <t>11.3.1.5</t>
  </si>
  <si>
    <t>11.01.130</t>
  </si>
  <si>
    <t>Concreto usinado, fck = 25 MPa</t>
  </si>
  <si>
    <t>11.3.2</t>
  </si>
  <si>
    <t>DISSIPADORES 3</t>
  </si>
  <si>
    <t>11.3.2.1</t>
  </si>
  <si>
    <t>11.3.2.2</t>
  </si>
  <si>
    <t>11.3.2.3</t>
  </si>
  <si>
    <t>11.3.2.4</t>
  </si>
  <si>
    <t>11.3.2.5</t>
  </si>
  <si>
    <t>POÇO DE VISITAS (PVS)</t>
  </si>
  <si>
    <t>11.4.1</t>
  </si>
  <si>
    <t>07.02.060</t>
  </si>
  <si>
    <t>Escavação mecanizada de valas ou cavas com profundidade de até 4 m</t>
  </si>
  <si>
    <t>11.4.2</t>
  </si>
  <si>
    <t>11.4.3</t>
  </si>
  <si>
    <t>11.4.4</t>
  </si>
  <si>
    <t>11.4.5</t>
  </si>
  <si>
    <t>11.4.6</t>
  </si>
  <si>
    <t>11.05.040</t>
  </si>
  <si>
    <t>Argamassa graute</t>
  </si>
  <si>
    <t>11.4.7</t>
  </si>
  <si>
    <t>14.11.231</t>
  </si>
  <si>
    <t>Alvenaria de bloco de concreto estrutural 19 x 19 x 39 cm - classe B</t>
  </si>
  <si>
    <t>11.4.8</t>
  </si>
  <si>
    <t>49.06.420</t>
  </si>
  <si>
    <t>Tampão em ferro fundido, diâmetro de 600 mm, classe D 400 (ruptura&gt; 400 kN)</t>
  </si>
  <si>
    <t>11.4.9</t>
  </si>
  <si>
    <t>17.02.020</t>
  </si>
  <si>
    <t>Chapisco</t>
  </si>
  <si>
    <t>11.4.10</t>
  </si>
  <si>
    <t>17.02.120</t>
  </si>
  <si>
    <t>Emboço comum</t>
  </si>
  <si>
    <t>11.4.11</t>
  </si>
  <si>
    <t>17.02.220</t>
  </si>
  <si>
    <t>Reboco</t>
  </si>
  <si>
    <t xml:space="preserve">VALOR FINAL MAIS BDI DO ORÇAMENTO "A"= </t>
  </si>
  <si>
    <t>ORÇAMENTO "B"</t>
  </si>
  <si>
    <t xml:space="preserve">IMPLANTAÇÃO DE AVENIDA COM ADEQUAÇÃO DA ESTRADA VICINAL BBD 147 PARA PARA VIA COLETORA  PRIMÁRIA </t>
  </si>
  <si>
    <t>ITEM</t>
  </si>
  <si>
    <t xml:space="preserve">CÓDIGO </t>
  </si>
  <si>
    <t>DESCRIÇÃO</t>
  </si>
  <si>
    <t>Quantid.</t>
  </si>
  <si>
    <t>Valor Total Parcial (M.O+MAT.)(sem BDI) (R$)</t>
  </si>
  <si>
    <t>B.D.I</t>
  </si>
  <si>
    <t>Valor Total (com BDI) (R$)</t>
  </si>
  <si>
    <t>Instalações Provisórias</t>
  </si>
  <si>
    <t>1.1.3</t>
  </si>
  <si>
    <t>CDHU 185</t>
  </si>
  <si>
    <t>02.01.180</t>
  </si>
  <si>
    <t>Banheiro químico modelo Standard, com manutenção conforme exigências da CETESB</t>
  </si>
  <si>
    <t>1.1.4</t>
  </si>
  <si>
    <t>02.02.150</t>
  </si>
  <si>
    <t>Locação de container tipo depósito - área mínima de 13,80 m²</t>
  </si>
  <si>
    <t>Subtotal</t>
  </si>
  <si>
    <t>TOTAL DOS SERVIÇOS PRELIMINARES</t>
  </si>
  <si>
    <t xml:space="preserve">DEMOLIÇÕES E REMOÇÕES </t>
  </si>
  <si>
    <t>DEMOLIÇÃO DE CONCRETO ARMADO</t>
  </si>
  <si>
    <t>2.1.1</t>
  </si>
  <si>
    <t>03.01.210</t>
  </si>
  <si>
    <t>Demolição mecanizada de concreto armado, inclusive fragmentação e acomodação do material</t>
  </si>
  <si>
    <t>2.1.2</t>
  </si>
  <si>
    <t>SINAPI</t>
  </si>
  <si>
    <t>CARGA, MANOBRA E DESCARGA DE ENTULHO EM CAMINHÃO BASCULANTE 6 M³ - CARGA COM ESCAVADEIRA HIDRÁULICA  (CAÇAMBA DE 0,80 M³ / 111 HP) E DESCARGA LIVRE (UNIDADE: M3). AF_07/2020</t>
  </si>
  <si>
    <t>05.08.060</t>
  </si>
  <si>
    <t>Transporte de entulho, para distâncias superiores ao 3° km até o 5° km</t>
  </si>
  <si>
    <t>2.2</t>
  </si>
  <si>
    <t xml:space="preserve">REMOÇÃO DE CERCAMENTO E POSTES CÔNICOS DE ENERGIZAÇÃO  </t>
  </si>
  <si>
    <t>2.2.1</t>
  </si>
  <si>
    <t>04.21.130</t>
  </si>
  <si>
    <t>Remoção de poste de concreto</t>
  </si>
  <si>
    <t>2.2.2</t>
  </si>
  <si>
    <t>04.21.150</t>
  </si>
  <si>
    <t>Remoção de poste de madeira</t>
  </si>
  <si>
    <t>2.2.3</t>
  </si>
  <si>
    <t>TOTAL DE DEMOLIÇÃO E REMOÇÃO</t>
  </si>
  <si>
    <t>MOVIMENTO DE SOLOS (ATERRO E ESCAVAÇÃO) E TERRAPLENAGEM</t>
  </si>
  <si>
    <t>PREPARO DO DO GRIDE</t>
  </si>
  <si>
    <t>3.1.1</t>
  </si>
  <si>
    <t>SICRO</t>
  </si>
  <si>
    <t>Escavação, carga e transporte de material de 1ª categoria - DMT de 1.400 a 1.600 m - caminho de serviço em leito natural - com carregadeira e caminhão basculante de 14 m³</t>
  </si>
  <si>
    <t>m³</t>
  </si>
  <si>
    <t>3.1.2</t>
  </si>
  <si>
    <t>EXECUÇÃO E COMPACTAÇÃO DE ATERRO COM SOLO PREDOMINANTEMENTE ARGILOSO - EXCLUSIVE SOLO, ESCAVAÇÃO, CARGA E TRANSPORTE. AF_11/2019</t>
  </si>
  <si>
    <t>TOTAL MOVIMENTO DE SOLOS</t>
  </si>
  <si>
    <t>DRENAGEM URBANA</t>
  </si>
  <si>
    <t xml:space="preserve">LOCAÇÃO DE REDE E DISPOSITIVOS </t>
  </si>
  <si>
    <t>4.1.1</t>
  </si>
  <si>
    <t>LOCAÇÃO DE REDE DE ÁGUA OU ESGOTO. AF_10/2018</t>
  </si>
  <si>
    <t>DRENAGEM SUPERFICIAL</t>
  </si>
  <si>
    <t>4.2.1</t>
  </si>
  <si>
    <t>Valeta de proteção de cortes com revestimento vegetal - VPC 02</t>
  </si>
  <si>
    <t>m</t>
  </si>
  <si>
    <t>4.2.2</t>
  </si>
  <si>
    <t>GUIA (MEIO-FIO) E SARJETA CONJUGADOS DE CONCRETO, MOLDADA  IN LOCO  EM TRECHO RETO COM EXTRUSORA, 45 CM BASE (15 CM BASE DA GUIA + 30 CM BASE DA SARJETA) X 22 CM ALTURA. AF_06/2016</t>
  </si>
  <si>
    <t>4.2.3</t>
  </si>
  <si>
    <t>GUIA (MEIO-FIO) E SARJETA CONJUGADOS DE CONCRETO, MOLDADA  IN LOCO  EM TRECHO CURVO COM EXTRUSORA, 45 CM BASE (15 CM BASE DA GUIA + 30 CM BASE DA SARJETA) X 22 CM ALTURA. AF_06/2016</t>
  </si>
  <si>
    <t>BOCAS DE LOBO</t>
  </si>
  <si>
    <t>4.3.1</t>
  </si>
  <si>
    <t>ESCAVAÇÃO VERTICAL A CÉU ABERTO, EM OBRAS DE EDIFICAÇÃO, INCLUINDO CARGA, DESCARGA E TRANSPORTE, EM SOLO DE 1ª CATEGORIA COM ESCAVADEIRA HIDRÁULICA (CAÇAMBA: 1,2 M³ / 155 HP), FROTA DE 3 CAMINHÕES BASCULANTES DE 14 M³, DMT ATÉ 1 KM E VELOCIDADE MÉDIA 14KM/H. AF_05/2020</t>
  </si>
  <si>
    <t>4.3.2</t>
  </si>
  <si>
    <t>REATERRO MECANIZADO DE VALA COM ESCAVADEIRA HIDRÁULICA (CAPACIDADE DA CAÇAMBA: 0,8 M³ / POTÊNCIA: 111 HP), LARGURA DE 1,5 A 2,5 M, PROFUNDIDADE DE 3,0 A 4,5 M, COM SOLO (SEM SUBSTITUIÇÃO) DE 1ª CATEGORIA EM LOCAIS COM BAIXO NÍVEL DE INTERFERÊNCIA. AF_04/2016</t>
  </si>
  <si>
    <t>4.3.3</t>
  </si>
  <si>
    <t>4.3.4</t>
  </si>
  <si>
    <t>4.3.5</t>
  </si>
  <si>
    <t>CHAPISCO APLICADO EM ALVENARIAS E ESTRUTURAS DE CONCRETO INTERNAS, COM ROLO PARA TEXTURA ACRÍLICA.  ARGAMASSA INDUSTRIALIZADA COM PREPARO EM MISTURADOR 300 KG. AF_06/2014</t>
  </si>
  <si>
    <t>4.3.6</t>
  </si>
  <si>
    <t>POÇO DE VISITA</t>
  </si>
  <si>
    <t>4.4.1</t>
  </si>
  <si>
    <t>4.4.2</t>
  </si>
  <si>
    <t>4.4.3</t>
  </si>
  <si>
    <t>BASE PARA POÇO DE VISITA RETANGULAR PARA DRENAGEM, EM ALVENARIA COM BLOCOS DE CONCRETO, DIMENSÕES INTERNAS = 1X2 M, PROFUNDIDADE = 1,45 M, EXCLUINDO TAMPÃO. AF_12/2020</t>
  </si>
  <si>
    <t>4.4.4</t>
  </si>
  <si>
    <t>ACRÉSCIMO PARA POÇO DE VISITA RETANGULAR PARA DRENAGEM, EM ALVENARIA COM BLOCOS DE CONCRETO, DIMENSÕES INTERNAS = 1X2 M. AF_12/2020</t>
  </si>
  <si>
    <t>4.4.5</t>
  </si>
  <si>
    <t>CHAMINÉ CIRCULAR PARA POÇO DE VISITA PARA DRENAGEM, EM CONCRETO PRÉ-MOLDADO, DIÂMETRO INTERNO = 0,6 M. AF_12/2020</t>
  </si>
  <si>
    <t>4.4.6</t>
  </si>
  <si>
    <t>49.06.460</t>
  </si>
  <si>
    <t>Tampão em ferro fundido de 600 x 600 mm, classe B 125 (ruptura &gt; 125 kN)</t>
  </si>
  <si>
    <t xml:space="preserve">TUBULAÇÕES EM CONCRETO: ESCAVAÇÃO, REATERRO E ESCORAMENTO </t>
  </si>
  <si>
    <t>4.5.1</t>
  </si>
  <si>
    <t>4.5.2</t>
  </si>
  <si>
    <t>4.5.3</t>
  </si>
  <si>
    <t>ESCORAMENTO DE VALA, TIPO PONTALETEAMENTO, COM PROFUNDIDADE DE 1,5 A 3,0 M, LARGURA MENOR QUE 1,5 M. AF_08/2020</t>
  </si>
  <si>
    <t>4.5.4</t>
  </si>
  <si>
    <t>ESCORAMENTO DE VALA, TIPO PONTALETEAMENTO, COM PROFUNDIDADE DE 3,0 A 4,5 M, LARGURA MENOR QUE 1,5 M. AF_08/2020</t>
  </si>
  <si>
    <t>4.5.5</t>
  </si>
  <si>
    <t>PREPARO DE FUNDO DE VALA COM LARGURA MENOR QUE 1,5 M, COM CAMADA DE BRITA, LANÇAMENTO MECANIZADO. AF_08/2020</t>
  </si>
  <si>
    <t>4.5.6</t>
  </si>
  <si>
    <t>08.05.180</t>
  </si>
  <si>
    <t>Manta geotêxtil com resistência à tração longitudinal de 10kN/m e transversal de 9kN/m</t>
  </si>
  <si>
    <t>TUBO DE CONCRETO - DIÂMETRO DE 600 MM</t>
  </si>
  <si>
    <t>4.6.1</t>
  </si>
  <si>
    <t>TUBO DE CONCRETO PARA REDES COLETORAS DE ÁGUAS PLUVIAIS, DIÂMETRO DE 600 MM, JUNTA RÍGIDA, INSTALADO EM LOCAL COM BAIXO NÍVEL DE INTERFERÊNCIAS - FORNECIMENTO E ASSENTAMENTO. AF_12/2015</t>
  </si>
  <si>
    <t>4.7</t>
  </si>
  <si>
    <t>TUBO DE CONCRETO - DIÂMETRO DE 800 MM</t>
  </si>
  <si>
    <t>4.7.1</t>
  </si>
  <si>
    <t>TUBO DE CONCRETO PARA REDES COLETORAS DE ÁGUAS PLUVIAIS, DIÂMETRO DE 800 MM, JUNTA RÍGIDA, INSTALADO EM LOCAL COM BAIXO NÍVEL DE INTERFERÊNCIAS - FORNECIMENTO E ASSENTAMENTO. AF_12/2015</t>
  </si>
  <si>
    <t>4.8</t>
  </si>
  <si>
    <t>TUBO DE CONCRETO - DIÂMETRO DE 1000 MM</t>
  </si>
  <si>
    <t>4.8.1</t>
  </si>
  <si>
    <t>TUBO DE CONCRETO PARA REDES COLETORAS DE ÁGUAS PLUVIAIS, DIÂMETRO DE 1000 MM, JUNTA RÍGIDA, INSTALADO EM LOCAL COM ALTO NÍVEL DE INTERFERÊNCIAS - FORNECIMENTO E ASSENTAMENTO. AF_12/2015</t>
  </si>
  <si>
    <t>4.9</t>
  </si>
  <si>
    <t>TUBO DE CONCRETO - DIÂMETRO DE 1200 MM</t>
  </si>
  <si>
    <t>4.9.1</t>
  </si>
  <si>
    <t>TUBO DE CONCRETO PARA REDES COLETORAS DE ÁGUAS PLUVIAIS, DIÂMETRO DE 1200 MM, JUNTA RÍGIDA, INSTALADO EM LOCAL COM BAIXO NÍVEL DE INTERFERÊNCIAS - FORNECIMENTO E ASSENTAMENTO. AF_12/2015</t>
  </si>
  <si>
    <t>4.10</t>
  </si>
  <si>
    <t>TUBO DE CONCRETO - DIÂMETRO DE 1500 MM</t>
  </si>
  <si>
    <t>4.10.1</t>
  </si>
  <si>
    <t>TUBO DE CONCRETO PARA REDES COLETORAS DE ÁGUAS PLUVIAIS, DIÂMETRO DE 1500 MM, JUNTA RÍGIDA, INSTALADO EM LOCAL COM BAIXO NÍVEL DE INTERFERÊNCIAS - FORNECIMENTO E ASSENTAMENTO. AF_12/2015</t>
  </si>
  <si>
    <t>4.11</t>
  </si>
  <si>
    <t>TUBO DE CONCRETO - DIÂMETRO DE 2000 MM</t>
  </si>
  <si>
    <t>4.11.1</t>
  </si>
  <si>
    <t>SINAPI - COMPOSIÇÃO DE CUSTO</t>
  </si>
  <si>
    <t>COMP-01</t>
  </si>
  <si>
    <t>TUBO DE CONCRETO ARMADO PARA AGUAS PLUVIAIS, CLASSE PA-1, COM ENCAIXE PONTA E BOLSA, DIAMETRO NOMINAL DE 2000 MM, INSTALADO EM LOCAL DE BAIXO NÍVEL DE INTERFERÊNCIAS - FORNECIMENTO E ASSENTAMENTO</t>
  </si>
  <si>
    <t xml:space="preserve">M     </t>
  </si>
  <si>
    <t>4.12</t>
  </si>
  <si>
    <t>DISSIPADOR DE ENERGIA (REGIME TURBULENTO)</t>
  </si>
  <si>
    <t>4.12.1</t>
  </si>
  <si>
    <t>COMP-02</t>
  </si>
  <si>
    <t>DISSIPADOR DE ENERGIA COM ANTEPARO DE CONCRETO ARMADO PARA QUEBRA DE ESCOAMENTO TURBULENTO</t>
  </si>
  <si>
    <t>4.13</t>
  </si>
  <si>
    <t>OBRA DE ARTE CORRENTE: TRAVESSIA EM GALERIA AFLUENTE CÓRREGO BEBEDOURO</t>
  </si>
  <si>
    <t>4.13.1</t>
  </si>
  <si>
    <t>08.07.090</t>
  </si>
  <si>
    <t>Esgotamento de águas superficiais com bomba de superfície ou submersa</t>
  </si>
  <si>
    <t>HPXh</t>
  </si>
  <si>
    <t>4.13.2</t>
  </si>
  <si>
    <t>Escavação, carga e transporte de material de 1ª categoria - DMT de 400 a 600 m - caminho de serviço em revestimento primário - com escavadeira e caminhão basculante de 14 m³</t>
  </si>
  <si>
    <t>4.13.3</t>
  </si>
  <si>
    <t>Corpo de BSCC - seção fechada de 2,5 x 2,5 m - pré-moldado - altura do aterro de 5,00 a 7,50 m - areia e brita comerciais</t>
  </si>
  <si>
    <t>4.13.4</t>
  </si>
  <si>
    <t>Corpo de BSCC - seção fechada de 3,0 x 3,0 m - pré-moldado - altura do aterro de 5,00 a 7,50 m - areia e brita comerciais</t>
  </si>
  <si>
    <t>4.13.5</t>
  </si>
  <si>
    <t>11.05.060</t>
  </si>
  <si>
    <t>Concreto ciclópico - fornecimento e aplicação (com 30% de pedra rachão), concreto fck 15 Mpa</t>
  </si>
  <si>
    <t>4.13.6</t>
  </si>
  <si>
    <t>4.13.7</t>
  </si>
  <si>
    <t>Colchão drenante com espalhamento e compactação mecânicos - brita produzida</t>
  </si>
  <si>
    <t>4.13.8</t>
  </si>
  <si>
    <t>4.13.9</t>
  </si>
  <si>
    <t>4.14</t>
  </si>
  <si>
    <t>GUARDA CORPO</t>
  </si>
  <si>
    <t>4.14.1</t>
  </si>
  <si>
    <t>Guarda corpo e corrimão metálico para passarelas para pedestres - fornecimento e instalação</t>
  </si>
  <si>
    <t>TOTAL DA DRENAGEM (MICRO E MACRO)</t>
  </si>
  <si>
    <t>PAVIMENTAÇÃO VIÁRIA</t>
  </si>
  <si>
    <t>LOCAÇÃO DO GREIDE</t>
  </si>
  <si>
    <t>5.1.1</t>
  </si>
  <si>
    <t>LOCAÇÃO DE PAVIMENTAÇÃO. AF_10/2018</t>
  </si>
  <si>
    <t>5.2</t>
  </si>
  <si>
    <t>REFORÇO DO SUBLEITO</t>
  </si>
  <si>
    <t>5.2.1</t>
  </si>
  <si>
    <t>54.01.030</t>
  </si>
  <si>
    <t>Abertura e preparo de caixa até 40 cm, compactação do subleito mínimo de 95% do PN e transporte até o raio de 1 km</t>
  </si>
  <si>
    <t>5.2.2</t>
  </si>
  <si>
    <t>Regularização do subleito com fresagem corte e controle automático de greide</t>
  </si>
  <si>
    <t>m²</t>
  </si>
  <si>
    <t>5.3</t>
  </si>
  <si>
    <t>REGULARIZAÇÃO DA SUB-BASE</t>
  </si>
  <si>
    <t>5.3.1</t>
  </si>
  <si>
    <t>EXECUÇÃO E COMPACTAÇÃO DE BASE E OU SUB-BASE PARA PAVIMENTAÇÃO DE SOLO (PREDOMINANTEMENTE ARGILOSO) BRITA - 50/50 - EXCLUSIVE SOLO, ESCAVAÇÃO, CARGA E TRANSPORTE. AF_11/2019</t>
  </si>
  <si>
    <t>5.4</t>
  </si>
  <si>
    <t>EXECUÇÃO DA BASE</t>
  </si>
  <si>
    <t>5.4.1</t>
  </si>
  <si>
    <t>Base estabilizada granulometricamente com mistura solo brita (70% - 30%) na pista com material de jazida e brita produzida</t>
  </si>
  <si>
    <t>5.5</t>
  </si>
  <si>
    <t>CONSTRUÇÃO DA CAPA DE ROLAMENTO</t>
  </si>
  <si>
    <t>5.5.1</t>
  </si>
  <si>
    <t>5.5.2</t>
  </si>
  <si>
    <t>5.5.3</t>
  </si>
  <si>
    <t>EXECUÇÃO DE PAVIMENTO COM APLICAÇÃO DE CONCRETO ASFÁLTICO, CAMADA DE ROLAMENTO - EXCLUSIVE CARGA E TRANSPORTE. AF_11/2019</t>
  </si>
  <si>
    <t>5.5.4</t>
  </si>
  <si>
    <t>CARGA DE MISTURA ASFÁLTICA EM CAMINHÃO BASCULANTE 10 M³ (UNIDADE: T). AF_07/2020</t>
  </si>
  <si>
    <t>T</t>
  </si>
  <si>
    <t>5.6</t>
  </si>
  <si>
    <t>TRANSPORTE DE MATERIAL ASFÁLTICO</t>
  </si>
  <si>
    <t>5.6.1</t>
  </si>
  <si>
    <t>TRANSPORTE COM CAMINHÃO TANQUE DE TRANSPORTE DE MATERIAL ASFÁLTICO DE 20000 L, EM VIA URBANA PAVIMENTADA, DMT ATÉ 30KM (UNIDADE: TXKM). AF_07/2020</t>
  </si>
  <si>
    <t>TXKM</t>
  </si>
  <si>
    <t>5.6.2</t>
  </si>
  <si>
    <t>TRANSPORTE COM CAMINHÃO TANQUE DE TRANSPORTE DE MATERIAL ASFÁLTICO DE 20000 L, EM VIA URBANA PAVIMENTADA, ADICIONAL PARA DMT EXCEDENTE A 30 KM (UNIDADE: TXKM). AF_07/2020</t>
  </si>
  <si>
    <t>5.6.3</t>
  </si>
  <si>
    <t>TRANSPORTE COM CAMINHÃO TANQUE DE TRANSPORTE DE MATERIAL ASFÁLTICO DE 30000 L, EM VIA URBANA EM  LEITO NATURAL (UNIDADE: TXKM). AF_07/2020</t>
  </si>
  <si>
    <t>TOTAL DE PAVIMENTO URBABO</t>
  </si>
  <si>
    <t>OBRA COMPLEMENTAR: CANTEIRO CENTRAL</t>
  </si>
  <si>
    <t>PLANTIO DE GRAMA</t>
  </si>
  <si>
    <t>7.1.1</t>
  </si>
  <si>
    <t>APLICAÇÃO DE ADUBO EM SOLO. AF_05/2018</t>
  </si>
  <si>
    <t>7.1.2</t>
  </si>
  <si>
    <t>PLANTIO DE GRAMA EM PLACAS. AF_05/2018</t>
  </si>
  <si>
    <t>TOTAL DE OBRA COMPLEMENTAR</t>
  </si>
  <si>
    <t>SERVIÇOS COMPLEMENTARES</t>
  </si>
  <si>
    <t>10.1</t>
  </si>
  <si>
    <t>DISPOSITIVO DE PROTEÇÃO</t>
  </si>
  <si>
    <t>10.1.1</t>
  </si>
  <si>
    <t>Defensa maleável dupla - fornecimento e implantação</t>
  </si>
  <si>
    <t>10.2</t>
  </si>
  <si>
    <t>CERCAMENTO E DIVISA</t>
  </si>
  <si>
    <t>10.2.1</t>
  </si>
  <si>
    <t>Recomposição parcial de cerca com mourão de concreto - arame</t>
  </si>
  <si>
    <t>TOTAIS DE SERVIÇOS COMPLEMENTARES</t>
  </si>
  <si>
    <t xml:space="preserve">VALOR FINAL TOTAL DO ORÇAMENTO "A" MAIS ORÇAMENTO "B"= </t>
  </si>
  <si>
    <t>INSERIR LOGOMARCA EMPRESA</t>
  </si>
  <si>
    <t>RAZÃO SOCIAL COMPLETA DA EMPRESA PARTICIPANTE</t>
  </si>
  <si>
    <t>ENDEREÇO / TELEFONE / E-MAIL</t>
  </si>
  <si>
    <t>Leis Sociais:</t>
  </si>
  <si>
    <t>B.D.I - O</t>
  </si>
  <si>
    <t>B.D.I - E</t>
  </si>
  <si>
    <t>CRONOGRAMA FÍSICO FINANCEIRO</t>
  </si>
  <si>
    <t xml:space="preserve">Data </t>
  </si>
  <si>
    <t>DESCRIÇÃO DOS SERVIÇOS</t>
  </si>
  <si>
    <t>PERÍODO DE EXECUÇÃO</t>
  </si>
  <si>
    <t>INDICADORES</t>
  </si>
  <si>
    <t>1º MÊS</t>
  </si>
  <si>
    <t>2º MÊS</t>
  </si>
  <si>
    <t>3º MÊS</t>
  </si>
  <si>
    <t>4º MÊS</t>
  </si>
  <si>
    <t>5º MÊS</t>
  </si>
  <si>
    <t>6º MÊS</t>
  </si>
  <si>
    <t>7º MÊS</t>
  </si>
  <si>
    <t>8º MÊS</t>
  </si>
  <si>
    <t>9º MÊS</t>
  </si>
  <si>
    <t>10º MÊS</t>
  </si>
  <si>
    <t>11º MÊS</t>
  </si>
  <si>
    <t>12º MÊS</t>
  </si>
  <si>
    <t>(%)</t>
  </si>
  <si>
    <t>TOTAIS           (R$)</t>
  </si>
  <si>
    <t>VALOR</t>
  </si>
  <si>
    <t>TOTALIZADORES</t>
  </si>
  <si>
    <t>TOTAL MENSAL R$</t>
  </si>
  <si>
    <t>% MENSAL</t>
  </si>
  <si>
    <t>TOTAL ACUMULADO R$</t>
  </si>
  <si>
    <t>% ACUMULADO</t>
  </si>
  <si>
    <t>CRONOGRAMA FISICO FINANCEIRO</t>
  </si>
  <si>
    <t>PRAZO TOTAL DE EXECUÇÃO: 365 DIAS</t>
  </si>
  <si>
    <t>DESCRIÇÃO / ETAPA</t>
  </si>
  <si>
    <t>PERIODO</t>
  </si>
  <si>
    <t>À Executar</t>
  </si>
  <si>
    <t>Valor(R$)</t>
  </si>
  <si>
    <t>%</t>
  </si>
  <si>
    <t>Valor (R$)</t>
  </si>
  <si>
    <t>Valor Total da Obra</t>
  </si>
  <si>
    <t>Valor do Mês</t>
  </si>
  <si>
    <t>Valor Acumulado</t>
  </si>
  <si>
    <t>BEBEDOURO/SP</t>
  </si>
  <si>
    <t xml:space="preserve">Responsáveis Tecnicos : </t>
  </si>
  <si>
    <t>_________________________</t>
  </si>
  <si>
    <t>RAZÃO SOCIAL DA EMPRESA PARTICIPANTE
RESPONSÁVEL TÉCNICO</t>
  </si>
  <si>
    <t>COMPOSIÇÃO DE B.D.I.</t>
  </si>
  <si>
    <t>CÁLCULO DE BDI</t>
  </si>
  <si>
    <t>Construção de Edifícios</t>
  </si>
  <si>
    <t xml:space="preserve">Rodovias e Ferrovias - Infra Urbana, praças, calçadas, etc. </t>
  </si>
  <si>
    <t>Abastecimento de Água, Coleta de Esgoto</t>
  </si>
  <si>
    <t>Fornecimento de materiais e equipamentos</t>
  </si>
  <si>
    <t>Construção e Manutenção de Estações e Redes de Distribuição de Energia Elétrica</t>
  </si>
  <si>
    <t>Portuárias, Marítimas e Fluviais</t>
  </si>
  <si>
    <t>Item componente do BDI</t>
  </si>
  <si>
    <t>% Informado</t>
  </si>
  <si>
    <t>1ºQ</t>
  </si>
  <si>
    <t>Médio</t>
  </si>
  <si>
    <t>3º Q</t>
  </si>
  <si>
    <t>Administração Central ( AC )</t>
  </si>
  <si>
    <t>7.85</t>
  </si>
  <si>
    <t>Seguro (S) e Garantia (G)</t>
  </si>
  <si>
    <t>Risco</t>
  </si>
  <si>
    <t>Despesas Financeiras (DF)</t>
  </si>
  <si>
    <t>Lucro (L)</t>
  </si>
  <si>
    <t>Impostos (I) - PIS, COFINS, ISSQN</t>
  </si>
  <si>
    <t>Conforme Legislação Específica</t>
  </si>
  <si>
    <t>Contribuição Previdênciária (I) - CPRB</t>
  </si>
  <si>
    <t>Alíquota definida pela lei 12.844/13 (CPRB – contribuição previdenciária sobre a receita bruta).</t>
  </si>
  <si>
    <t>Observações</t>
  </si>
  <si>
    <t>VALORES DE BDI POR TIPO DE OBRA</t>
  </si>
  <si>
    <t>1) Preencher apenas a coluna % Informado (Coluna B)</t>
  </si>
  <si>
    <t>Tipo de Obra</t>
  </si>
  <si>
    <t>2) Os Tributos normalmente aplicáveis são: PIS (O,65%), COFINS (3,00%) e ISS (variável até 5,00% conforme o município).</t>
  </si>
  <si>
    <t>3) O cálculo do BDI se baseia na fórmula abaixo utilizada pelo Acórdão 2622/13 do TCU.</t>
  </si>
  <si>
    <t>Construção de Rodovias e Ferrovias - Infra Urbana, praças, etc.</t>
  </si>
  <si>
    <t>B.D.I  =</t>
  </si>
  <si>
    <t>Rede de Abastecimento de Água, Coleta de Esgotos</t>
  </si>
  <si>
    <t>Fórmula Utilizada:</t>
  </si>
  <si>
    <t>Estações e Redes de Distribuição de Energia Elétrica</t>
  </si>
  <si>
    <t>Obras Portuárias, Marítimas e Fluviais</t>
  </si>
  <si>
    <t>Fornecimento de Materiais e Equipamentos</t>
  </si>
  <si>
    <t>Observações sobre os % informados no cálculo do BDI, neste caso:</t>
  </si>
  <si>
    <t>OS VALORES % INFORMADO ENQUADRAM-SE NOS LIMITES DO ACÓRDÃO 2622/2013-TCU</t>
  </si>
  <si>
    <t>OS VALORES % INFORMADO DE AC,S,G,R, E DF ESTÃO NOS VALORES MÍNIMOS DOS LIMITES DO ACÓRDÃO 2622/2013-TCU-PLENÁRIO</t>
  </si>
  <si>
    <t>OS VALORES % INFORMADO DE L FOI CONSIDERADO VALOR ABAIXO DO MÍNIMO DO LIMITE DO ACÓRDÃO 2622/2013-TCU</t>
  </si>
  <si>
    <t>OS VALORES % INFORMADO DE I FOI CONSIDERADO OS PERCENTUAIS INDICADOS DO ITEM 2) DO CAMPO OBSERVAÇÕES DO ACÓRDÃO 2622/2013-TCU</t>
  </si>
  <si>
    <t>OS VALORES % INFORMADO DE (CPRB) FOI CONSIDERADO O PERCENTUAL INDICADO PELA LEI 12.844/13.</t>
  </si>
  <si>
    <t>Prencher as células 16 a 22 da coluna C com os percentuais</t>
  </si>
  <si>
    <t>Indicar nas céluas 35 a 40 conforme os percentuais indicados na coluna C e os padrões do Acordão do TCU</t>
  </si>
  <si>
    <t>Acórdão: 
64.1. para alguns tipos de obras como construção e reforma de edifícios, ou saneamento e obras hídricas, ou ainda, rodoviárias e ferroviárias, não há aparente vantagem em se desagregar em dois tipos distintos de obras com BDIs específicos, tendo em vista que cada agrupamento desses possui mais características gerais comuns que diferenciadas;</t>
  </si>
  <si>
    <t xml:space="preserve">VALOR FINAL MAIS BDI DO ORÇAMENTO "B"=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</si>
</sst>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  <numFmt numFmtId="165" formatCode="_-[$R$-416]\ * #,##0.00_-;\-[$R$-416]\ * #,##0.00_-;_-[$R$-416]\ * &quot;-&quot;??_-;_-@_-"/>
    <numFmt numFmtId="166" formatCode="#,##0_ ;\-#,##0\ "/>
    <numFmt numFmtId="167" formatCode="_(* #,##0.00_);_(* \(#,##0.00\);_(* &quot;-&quot;??_);_(@_)"/>
    <numFmt numFmtId="168" formatCode="0.0%"/>
    <numFmt numFmtId="169" formatCode="_(* #,##0.00_);_(* \(#,##0.00\);_(* \-??_);_(@_)"/>
    <numFmt numFmtId="170" formatCode="#,##0.00_ ;\-#,##0.00\ "/>
  </numFmts>
  <fonts count="4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sz val="10"/>
      <color indexed="5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sz val="12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18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9"/>
      <name val="Arial"/>
      <family val="2"/>
    </font>
    <font>
      <sz val="8"/>
      <color indexed="9"/>
      <name val="Arial"/>
      <family val="2"/>
    </font>
    <font>
      <b/>
      <sz val="8"/>
      <color indexed="9"/>
      <name val="Arial"/>
      <family val="2"/>
    </font>
    <font>
      <b/>
      <sz val="14"/>
      <color theme="1"/>
      <name val="Calibri"/>
      <family val="2"/>
      <scheme val="minor"/>
    </font>
    <font>
      <b/>
      <sz val="10"/>
      <color rgb="FFFF0000"/>
      <name val="MS Sans Serif"/>
      <family val="2"/>
    </font>
    <font>
      <b/>
      <sz val="10"/>
      <color rgb="FFFF0000"/>
      <name val="Arial"/>
      <family val="2"/>
    </font>
    <font>
      <sz val="10"/>
      <color rgb="FFFF0000"/>
      <name val="Arial"/>
      <family val="2"/>
    </font>
    <font>
      <sz val="9"/>
      <name val="Arial"/>
      <family val="2"/>
    </font>
    <font>
      <b/>
      <sz val="12"/>
      <color indexed="9"/>
      <name val="Arial"/>
      <family val="2"/>
    </font>
    <font>
      <sz val="10"/>
      <name val="Times New Roman"/>
      <family val="1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2"/>
      <color indexed="17"/>
      <name val="Arial"/>
      <family val="2"/>
    </font>
    <font>
      <b/>
      <sz val="10"/>
      <color indexed="17"/>
      <name val="Arial"/>
      <family val="2"/>
    </font>
    <font>
      <sz val="7"/>
      <name val="Arial"/>
      <family val="2"/>
    </font>
    <font>
      <sz val="6"/>
      <name val="Arial"/>
      <family val="2"/>
    </font>
    <font>
      <b/>
      <sz val="14"/>
      <color indexed="17"/>
      <name val="Arial"/>
      <family val="2"/>
    </font>
    <font>
      <b/>
      <sz val="18"/>
      <name val="Arial"/>
      <family val="2"/>
    </font>
    <font>
      <b/>
      <i/>
      <u/>
      <sz val="14"/>
      <name val="Arial"/>
      <family val="2"/>
    </font>
    <font>
      <sz val="12"/>
      <name val="Arial"/>
      <family val="2"/>
    </font>
    <font>
      <sz val="12"/>
      <name val="Times New Roman"/>
      <family val="1"/>
    </font>
    <font>
      <sz val="11"/>
      <name val="Arial"/>
      <family val="2"/>
    </font>
    <font>
      <b/>
      <sz val="11"/>
      <name val="Arial"/>
      <family val="2"/>
    </font>
    <font>
      <sz val="10"/>
      <color indexed="10"/>
      <name val="Arial"/>
      <family val="2"/>
    </font>
    <font>
      <sz val="16"/>
      <color rgb="FFFF0000"/>
      <name val="Calibri"/>
      <family val="2"/>
      <scheme val="minor"/>
    </font>
    <font>
      <sz val="10"/>
      <name val="Arial Narrow"/>
      <family val="2"/>
    </font>
    <font>
      <b/>
      <sz val="14"/>
      <name val="Arial Narrow"/>
      <family val="2"/>
    </font>
    <font>
      <b/>
      <sz val="12"/>
      <name val="Arial Narrow"/>
      <family val="2"/>
    </font>
    <font>
      <b/>
      <sz val="10"/>
      <name val="Arial Narrow"/>
      <family val="2"/>
    </font>
    <font>
      <b/>
      <sz val="16"/>
      <name val="Arial Narrow"/>
      <family val="2"/>
    </font>
    <font>
      <b/>
      <u/>
      <sz val="10"/>
      <color rgb="FFFF0000"/>
      <name val="Arial Narrow"/>
      <family val="2"/>
    </font>
    <font>
      <sz val="10"/>
      <color rgb="FFFF0000"/>
      <name val="Arial Narrow"/>
      <family val="2"/>
    </font>
    <font>
      <b/>
      <sz val="10"/>
      <color rgb="FFFF0000"/>
      <name val="Arial Narrow"/>
      <family val="2"/>
    </font>
    <font>
      <sz val="11"/>
      <name val="Times New Roman"/>
      <family val="1"/>
    </font>
  </fonts>
  <fills count="26">
    <fill>
      <patternFill patternType="none"/>
    </fill>
    <fill>
      <patternFill patternType="gray125"/>
    </fill>
    <fill>
      <patternFill patternType="solid">
        <fgColor indexed="9"/>
        <bgColor indexed="26"/>
      </patternFill>
    </fill>
    <fill>
      <patternFill patternType="solid">
        <fgColor indexed="41"/>
        <bgColor indexed="9"/>
      </patternFill>
    </fill>
    <fill>
      <patternFill patternType="solid">
        <fgColor rgb="FFFFFF0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55"/>
      </patternFill>
    </fill>
    <fill>
      <patternFill patternType="solid">
        <fgColor theme="5" tint="0.59999389629810485"/>
        <bgColor indexed="41"/>
      </patternFill>
    </fill>
    <fill>
      <patternFill patternType="solid">
        <fgColor theme="0"/>
        <bgColor indexed="26"/>
      </patternFill>
    </fill>
    <fill>
      <patternFill patternType="solid">
        <fgColor theme="5" tint="0.3999755851924192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FC000"/>
        <bgColor indexed="22"/>
      </patternFill>
    </fill>
  </fills>
  <borders count="1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55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 style="thin">
        <color indexed="9"/>
      </top>
      <bottom style="thin">
        <color indexed="9"/>
      </bottom>
      <diagonal/>
    </border>
    <border>
      <left style="thin">
        <color indexed="9"/>
      </left>
      <right/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/>
      <top/>
      <bottom/>
      <diagonal/>
    </border>
    <border>
      <left style="medium">
        <color indexed="55"/>
      </left>
      <right style="thin">
        <color indexed="9"/>
      </right>
      <top style="thin">
        <color indexed="9"/>
      </top>
      <bottom/>
      <diagonal/>
    </border>
    <border>
      <left style="thin">
        <color indexed="9"/>
      </left>
      <right style="thin">
        <color indexed="9"/>
      </right>
      <top/>
      <bottom style="thin">
        <color indexed="55"/>
      </bottom>
      <diagonal/>
    </border>
    <border>
      <left style="thin">
        <color indexed="9"/>
      </left>
      <right/>
      <top/>
      <bottom style="thin">
        <color indexed="55"/>
      </bottom>
      <diagonal/>
    </border>
    <border>
      <left style="medium">
        <color indexed="55"/>
      </left>
      <right/>
      <top style="thin">
        <color indexed="55"/>
      </top>
      <bottom style="thin">
        <color indexed="55"/>
      </bottom>
      <diagonal/>
    </border>
    <border>
      <left/>
      <right/>
      <top style="thin">
        <color indexed="55"/>
      </top>
      <bottom style="thin">
        <color indexed="55"/>
      </bottom>
      <diagonal/>
    </border>
    <border>
      <left style="medium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/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thin">
        <color indexed="55"/>
      </left>
      <right style="thin">
        <color indexed="55"/>
      </right>
      <top style="thin">
        <color indexed="55"/>
      </top>
      <bottom style="thin">
        <color indexed="55"/>
      </bottom>
      <diagonal/>
    </border>
    <border>
      <left style="medium">
        <color indexed="55"/>
      </left>
      <right/>
      <top/>
      <bottom/>
      <diagonal/>
    </border>
    <border>
      <left/>
      <right/>
      <top style="thick">
        <color auto="1"/>
      </top>
      <bottom/>
      <diagonal/>
    </border>
    <border>
      <left/>
      <right/>
      <top/>
      <bottom style="thick">
        <color auto="1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64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64"/>
      </top>
      <bottom style="thin">
        <color indexed="22"/>
      </bottom>
      <diagonal/>
    </border>
    <border>
      <left style="thin">
        <color indexed="22"/>
      </left>
      <right style="thin">
        <color indexed="64"/>
      </right>
      <top style="thin">
        <color indexed="64"/>
      </top>
      <bottom style="thin">
        <color indexed="22"/>
      </bottom>
      <diagonal/>
    </border>
    <border>
      <left style="medium">
        <color indexed="22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thin">
        <color indexed="64"/>
      </right>
      <top style="thin">
        <color indexed="22"/>
      </top>
      <bottom/>
      <diagonal/>
    </border>
    <border>
      <left/>
      <right style="thin">
        <color indexed="22"/>
      </right>
      <top/>
      <bottom/>
      <diagonal/>
    </border>
    <border>
      <left style="thin">
        <color indexed="22"/>
      </left>
      <right/>
      <top/>
      <bottom/>
      <diagonal/>
    </border>
    <border>
      <left style="medium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thin">
        <color indexed="22"/>
      </right>
      <top/>
      <bottom style="thin">
        <color indexed="22"/>
      </bottom>
      <diagonal/>
    </border>
    <border>
      <left style="thin">
        <color indexed="22"/>
      </left>
      <right style="medium">
        <color indexed="22"/>
      </right>
      <top/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/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/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thin">
        <color indexed="22"/>
      </bottom>
      <diagonal/>
    </border>
    <border>
      <left style="medium">
        <color indexed="22"/>
      </left>
      <right style="thin">
        <color indexed="22"/>
      </right>
      <top style="thin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medium">
        <color indexed="22"/>
      </bottom>
      <diagonal/>
    </border>
    <border>
      <left style="thin">
        <color indexed="22"/>
      </left>
      <right style="medium">
        <color indexed="22"/>
      </right>
      <top style="thin">
        <color indexed="22"/>
      </top>
      <bottom style="medium">
        <color indexed="2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/>
      <diagonal/>
    </border>
    <border>
      <left style="thin">
        <color indexed="22"/>
      </left>
      <right style="medium">
        <color indexed="22"/>
      </right>
      <top style="thin">
        <color indexed="22"/>
      </top>
      <bottom/>
      <diagonal/>
    </border>
    <border>
      <left style="medium">
        <color indexed="22"/>
      </left>
      <right/>
      <top style="medium">
        <color indexed="22"/>
      </top>
      <bottom style="medium">
        <color indexed="22"/>
      </bottom>
      <diagonal/>
    </border>
    <border>
      <left/>
      <right style="thin">
        <color indexed="22"/>
      </right>
      <top style="medium">
        <color indexed="22"/>
      </top>
      <bottom style="medium">
        <color indexed="22"/>
      </bottom>
      <diagonal/>
    </border>
    <border>
      <left style="thin">
        <color indexed="22"/>
      </left>
      <right/>
      <top style="medium">
        <color indexed="22"/>
      </top>
      <bottom style="medium">
        <color indexed="22"/>
      </bottom>
      <diagonal/>
    </border>
    <border>
      <left/>
      <right/>
      <top style="medium">
        <color indexed="22"/>
      </top>
      <bottom style="medium">
        <color indexed="22"/>
      </bottom>
      <diagonal/>
    </border>
    <border>
      <left style="thin">
        <color indexed="22"/>
      </left>
      <right/>
      <top style="medium">
        <color indexed="22"/>
      </top>
      <bottom/>
      <diagonal/>
    </border>
    <border>
      <left/>
      <right style="medium">
        <color indexed="22"/>
      </right>
      <top style="medium">
        <color indexed="22"/>
      </top>
      <bottom/>
      <diagonal/>
    </border>
    <border>
      <left style="medium">
        <color indexed="22"/>
      </left>
      <right/>
      <top style="medium">
        <color indexed="22"/>
      </top>
      <bottom/>
      <diagonal/>
    </border>
    <border>
      <left/>
      <right style="thin">
        <color indexed="22"/>
      </right>
      <top style="medium">
        <color indexed="22"/>
      </top>
      <bottom/>
      <diagonal/>
    </border>
    <border>
      <left/>
      <right style="medium">
        <color indexed="22"/>
      </right>
      <top/>
      <bottom/>
      <diagonal/>
    </border>
    <border>
      <left style="medium">
        <color indexed="22"/>
      </left>
      <right style="thin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 style="thin">
        <color indexed="22"/>
      </right>
      <top style="medium">
        <color indexed="22"/>
      </top>
      <bottom style="thin">
        <color indexed="22"/>
      </bottom>
      <diagonal/>
    </border>
    <border>
      <left style="thin">
        <color indexed="22"/>
      </left>
      <right/>
      <top/>
      <bottom style="medium">
        <color indexed="22"/>
      </bottom>
      <diagonal/>
    </border>
    <border>
      <left/>
      <right style="medium">
        <color indexed="22"/>
      </right>
      <top/>
      <bottom style="medium">
        <color indexed="22"/>
      </bottom>
      <diagonal/>
    </border>
    <border>
      <left/>
      <right/>
      <top style="medium">
        <color indexed="22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0">
    <xf numFmtId="0" fontId="0" fillId="0" borderId="0"/>
    <xf numFmtId="9" fontId="1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7" fillId="0" borderId="0"/>
    <xf numFmtId="44" fontId="7" fillId="0" borderId="0" applyFill="0" applyBorder="0" applyAlignment="0" applyProtection="0"/>
    <xf numFmtId="0" fontId="7" fillId="0" borderId="0"/>
    <xf numFmtId="0" fontId="1" fillId="0" borderId="0"/>
    <xf numFmtId="0" fontId="7" fillId="0" borderId="0"/>
    <xf numFmtId="0" fontId="1" fillId="0" borderId="0"/>
    <xf numFmtId="0" fontId="7" fillId="0" borderId="0"/>
    <xf numFmtId="9" fontId="7" fillId="0" borderId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ill="0" applyBorder="0" applyAlignment="0" applyProtection="0"/>
    <xf numFmtId="43" fontId="4" fillId="0" borderId="0" applyFont="0" applyFill="0" applyBorder="0" applyAlignment="0" applyProtection="0"/>
    <xf numFmtId="43" fontId="7" fillId="0" borderId="0" applyFont="0" applyFill="0" applyBorder="0" applyAlignment="0" applyProtection="0"/>
    <xf numFmtId="44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22" fillId="0" borderId="0"/>
    <xf numFmtId="0" fontId="7" fillId="0" borderId="0" applyFill="0" applyBorder="0" applyAlignment="0" applyProtection="0"/>
  </cellStyleXfs>
  <cellXfs count="438">
    <xf numFmtId="0" fontId="0" fillId="0" borderId="0" xfId="0"/>
    <xf numFmtId="0" fontId="0" fillId="0" borderId="0" xfId="0"/>
    <xf numFmtId="49" fontId="5" fillId="2" borderId="0" xfId="0" applyNumberFormat="1" applyFont="1" applyFill="1" applyBorder="1" applyAlignment="1">
      <alignment horizontal="left" vertical="center" wrapText="1"/>
    </xf>
    <xf numFmtId="49" fontId="0" fillId="0" borderId="0" xfId="0" applyNumberFormat="1" applyFont="1" applyFill="1" applyBorder="1" applyAlignment="1">
      <alignment horizontal="left" vertical="center" wrapText="1"/>
    </xf>
    <xf numFmtId="49" fontId="6" fillId="3" borderId="2" xfId="0" applyNumberFormat="1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4" fontId="6" fillId="3" borderId="2" xfId="0" applyNumberFormat="1" applyFont="1" applyFill="1" applyBorder="1" applyAlignment="1">
      <alignment horizontal="center" vertical="center"/>
    </xf>
    <xf numFmtId="4" fontId="6" fillId="3" borderId="2" xfId="0" applyNumberFormat="1" applyFont="1" applyFill="1" applyBorder="1" applyAlignment="1">
      <alignment horizontal="center" vertical="center" wrapText="1"/>
    </xf>
    <xf numFmtId="49" fontId="5" fillId="2" borderId="0" xfId="0" applyNumberFormat="1" applyFont="1" applyFill="1" applyBorder="1" applyAlignment="1">
      <alignment vertical="center"/>
    </xf>
    <xf numFmtId="4" fontId="5" fillId="2" borderId="0" xfId="0" applyNumberFormat="1" applyFont="1" applyFill="1" applyBorder="1" applyAlignment="1">
      <alignment horizontal="left" vertical="center"/>
    </xf>
    <xf numFmtId="10" fontId="1" fillId="2" borderId="0" xfId="1" applyNumberFormat="1" applyFill="1" applyBorder="1" applyAlignment="1">
      <alignment vertical="center"/>
    </xf>
    <xf numFmtId="10" fontId="0" fillId="0" borderId="0" xfId="0" applyNumberFormat="1"/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/>
    </xf>
    <xf numFmtId="2" fontId="0" fillId="0" borderId="1" xfId="0" applyNumberFormat="1" applyFill="1" applyBorder="1" applyAlignment="1">
      <alignment horizontal="right" vertical="center"/>
    </xf>
    <xf numFmtId="0" fontId="0" fillId="0" borderId="1" xfId="0" applyBorder="1" applyAlignment="1">
      <alignment wrapText="1"/>
    </xf>
    <xf numFmtId="0" fontId="0" fillId="0" borderId="3" xfId="0" applyFill="1" applyBorder="1" applyAlignment="1">
      <alignment horizontal="center" vertical="center"/>
    </xf>
    <xf numFmtId="0" fontId="0" fillId="0" borderId="3" xfId="0" applyFill="1" applyBorder="1" applyAlignment="1">
      <alignment horizontal="left" vertical="center"/>
    </xf>
    <xf numFmtId="0" fontId="0" fillId="0" borderId="3" xfId="0" applyBorder="1" applyAlignment="1">
      <alignment horizontal="center" vertical="center"/>
    </xf>
    <xf numFmtId="2" fontId="0" fillId="0" borderId="3" xfId="0" applyNumberFormat="1" applyFill="1" applyBorder="1" applyAlignment="1">
      <alignment horizontal="right" vertical="center"/>
    </xf>
    <xf numFmtId="0" fontId="0" fillId="0" borderId="4" xfId="0" applyFill="1" applyBorder="1" applyAlignment="1">
      <alignment horizontal="center" vertical="center"/>
    </xf>
    <xf numFmtId="0" fontId="0" fillId="0" borderId="4" xfId="0" applyFill="1" applyBorder="1" applyAlignment="1">
      <alignment horizontal="left" vertical="center"/>
    </xf>
    <xf numFmtId="0" fontId="0" fillId="0" borderId="4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2" fontId="0" fillId="0" borderId="4" xfId="0" applyNumberFormat="1" applyFill="1" applyBorder="1" applyAlignment="1">
      <alignment horizontal="right" vertical="center"/>
    </xf>
    <xf numFmtId="0" fontId="0" fillId="0" borderId="5" xfId="0" applyFill="1" applyBorder="1" applyAlignment="1">
      <alignment horizontal="center" vertical="center"/>
    </xf>
    <xf numFmtId="0" fontId="0" fillId="0" borderId="5" xfId="0" applyFill="1" applyBorder="1" applyAlignment="1">
      <alignment horizontal="left" vertical="center"/>
    </xf>
    <xf numFmtId="0" fontId="0" fillId="0" borderId="5" xfId="0" applyBorder="1" applyAlignment="1">
      <alignment wrapText="1"/>
    </xf>
    <xf numFmtId="2" fontId="0" fillId="0" borderId="5" xfId="0" applyNumberFormat="1" applyFill="1" applyBorder="1" applyAlignment="1">
      <alignment horizontal="right" vertical="center"/>
    </xf>
    <xf numFmtId="0" fontId="0" fillId="0" borderId="3" xfId="0" applyBorder="1" applyAlignment="1">
      <alignment wrapText="1"/>
    </xf>
    <xf numFmtId="0" fontId="0" fillId="0" borderId="0" xfId="0" applyBorder="1" applyAlignment="1">
      <alignment vertical="center"/>
    </xf>
    <xf numFmtId="0" fontId="0" fillId="0" borderId="0" xfId="0" applyFill="1" applyBorder="1" applyAlignment="1">
      <alignment horizontal="center" vertical="center"/>
    </xf>
    <xf numFmtId="0" fontId="0" fillId="0" borderId="0" xfId="0" applyFill="1" applyBorder="1" applyAlignment="1">
      <alignment horizontal="left" vertical="center"/>
    </xf>
    <xf numFmtId="0" fontId="0" fillId="0" borderId="0" xfId="0" applyBorder="1" applyAlignment="1">
      <alignment wrapText="1"/>
    </xf>
    <xf numFmtId="0" fontId="0" fillId="0" borderId="0" xfId="0" applyBorder="1" applyAlignment="1">
      <alignment horizontal="center" vertical="center"/>
    </xf>
    <xf numFmtId="2" fontId="0" fillId="0" borderId="0" xfId="0" applyNumberFormat="1" applyFill="1" applyBorder="1" applyAlignment="1">
      <alignment horizontal="right" vertical="center"/>
    </xf>
    <xf numFmtId="164" fontId="0" fillId="0" borderId="0" xfId="0" applyNumberFormat="1" applyBorder="1" applyAlignment="1">
      <alignment horizontal="right" vertical="center"/>
    </xf>
    <xf numFmtId="0" fontId="0" fillId="0" borderId="0" xfId="0" applyBorder="1" applyAlignment="1">
      <alignment horizontal="left" vertical="center"/>
    </xf>
    <xf numFmtId="0" fontId="3" fillId="4" borderId="11" xfId="0" applyFont="1" applyFill="1" applyBorder="1" applyAlignment="1">
      <alignment horizontal="left" vertical="center"/>
    </xf>
    <xf numFmtId="0" fontId="0" fillId="4" borderId="12" xfId="0" applyFill="1" applyBorder="1" applyAlignment="1">
      <alignment horizontal="center" vertical="center"/>
    </xf>
    <xf numFmtId="0" fontId="0" fillId="4" borderId="12" xfId="0" applyFill="1" applyBorder="1" applyAlignment="1">
      <alignment horizontal="left" vertical="center"/>
    </xf>
    <xf numFmtId="2" fontId="0" fillId="4" borderId="12" xfId="0" applyNumberFormat="1" applyFill="1" applyBorder="1" applyAlignment="1">
      <alignment horizontal="right" vertical="center"/>
    </xf>
    <xf numFmtId="164" fontId="0" fillId="4" borderId="12" xfId="0" applyNumberFormat="1" applyFill="1" applyBorder="1" applyAlignment="1">
      <alignment horizontal="right" vertical="center"/>
    </xf>
    <xf numFmtId="0" fontId="3" fillId="4" borderId="12" xfId="0" applyFont="1" applyFill="1" applyBorder="1" applyAlignment="1">
      <alignment wrapText="1"/>
    </xf>
    <xf numFmtId="0" fontId="0" fillId="4" borderId="12" xfId="0" applyFill="1" applyBorder="1" applyAlignment="1">
      <alignment horizontal="right" vertical="center"/>
    </xf>
    <xf numFmtId="0" fontId="0" fillId="0" borderId="0" xfId="0" applyBorder="1" applyAlignment="1">
      <alignment horizontal="center" vertical="center" wrapText="1"/>
    </xf>
    <xf numFmtId="0" fontId="3" fillId="4" borderId="12" xfId="0" applyFont="1" applyFill="1" applyBorder="1" applyAlignment="1">
      <alignment horizontal="right" vertical="center"/>
    </xf>
    <xf numFmtId="0" fontId="0" fillId="0" borderId="14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2" fontId="0" fillId="0" borderId="0" xfId="0" applyNumberFormat="1"/>
    <xf numFmtId="0" fontId="0" fillId="0" borderId="3" xfId="0" applyBorder="1" applyAlignment="1">
      <alignment vertical="center"/>
    </xf>
    <xf numFmtId="0" fontId="0" fillId="0" borderId="21" xfId="0" applyBorder="1" applyAlignment="1">
      <alignment horizontal="center" vertical="center"/>
    </xf>
    <xf numFmtId="164" fontId="0" fillId="0" borderId="0" xfId="0" applyNumberFormat="1"/>
    <xf numFmtId="0" fontId="0" fillId="0" borderId="3" xfId="0" applyBorder="1" applyAlignment="1">
      <alignment horizontal="left" vertical="center"/>
    </xf>
    <xf numFmtId="0" fontId="11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4" borderId="11" xfId="0" applyFill="1" applyBorder="1" applyAlignment="1">
      <alignment wrapText="1"/>
    </xf>
    <xf numFmtId="0" fontId="0" fillId="4" borderId="12" xfId="0" applyFill="1" applyBorder="1"/>
    <xf numFmtId="0" fontId="9" fillId="8" borderId="35" xfId="0" applyFont="1" applyFill="1" applyBorder="1" applyAlignment="1">
      <alignment horizontal="left"/>
    </xf>
    <xf numFmtId="0" fontId="9" fillId="8" borderId="36" xfId="0" applyFont="1" applyFill="1" applyBorder="1" applyAlignment="1">
      <alignment horizontal="center" vertical="center"/>
    </xf>
    <xf numFmtId="0" fontId="9" fillId="8" borderId="36" xfId="0" applyFont="1" applyFill="1" applyBorder="1" applyAlignment="1">
      <alignment horizontal="center" vertical="center" wrapText="1"/>
    </xf>
    <xf numFmtId="0" fontId="9" fillId="8" borderId="36" xfId="0" applyFont="1" applyFill="1" applyBorder="1" applyAlignment="1">
      <alignment horizontal="justify" wrapText="1"/>
    </xf>
    <xf numFmtId="0" fontId="10" fillId="8" borderId="36" xfId="0" applyFont="1" applyFill="1" applyBorder="1" applyAlignment="1">
      <alignment horizontal="center"/>
    </xf>
    <xf numFmtId="4" fontId="10" fillId="8" borderId="36" xfId="17" applyNumberFormat="1" applyFont="1" applyFill="1" applyBorder="1" applyAlignment="1">
      <alignment horizontal="right"/>
    </xf>
    <xf numFmtId="4" fontId="10" fillId="8" borderId="36" xfId="0" applyNumberFormat="1" applyFont="1" applyFill="1" applyBorder="1" applyAlignment="1">
      <alignment horizontal="right"/>
    </xf>
    <xf numFmtId="0" fontId="9" fillId="9" borderId="35" xfId="0" applyFont="1" applyFill="1" applyBorder="1" applyAlignment="1">
      <alignment horizontal="left" vertical="top"/>
    </xf>
    <xf numFmtId="0" fontId="9" fillId="9" borderId="36" xfId="0" applyFont="1" applyFill="1" applyBorder="1" applyAlignment="1">
      <alignment horizontal="center" vertical="center"/>
    </xf>
    <xf numFmtId="49" fontId="10" fillId="9" borderId="36" xfId="0" applyNumberFormat="1" applyFont="1" applyFill="1" applyBorder="1" applyAlignment="1">
      <alignment horizontal="center" vertical="center" wrapText="1"/>
    </xf>
    <xf numFmtId="0" fontId="9" fillId="9" borderId="36" xfId="0" applyFont="1" applyFill="1" applyBorder="1" applyAlignment="1">
      <alignment horizontal="justify" wrapText="1"/>
    </xf>
    <xf numFmtId="0" fontId="10" fillId="9" borderId="36" xfId="0" applyFont="1" applyFill="1" applyBorder="1" applyAlignment="1">
      <alignment horizontal="center"/>
    </xf>
    <xf numFmtId="4" fontId="10" fillId="9" borderId="36" xfId="17" applyNumberFormat="1" applyFont="1" applyFill="1" applyBorder="1" applyAlignment="1">
      <alignment horizontal="right"/>
    </xf>
    <xf numFmtId="4" fontId="10" fillId="9" borderId="36" xfId="0" applyNumberFormat="1" applyFont="1" applyFill="1" applyBorder="1" applyAlignment="1">
      <alignment horizontal="right"/>
    </xf>
    <xf numFmtId="0" fontId="10" fillId="0" borderId="37" xfId="0" applyFont="1" applyBorder="1" applyAlignment="1">
      <alignment horizontal="left" vertical="center"/>
    </xf>
    <xf numFmtId="0" fontId="10" fillId="0" borderId="38" xfId="0" applyFont="1" applyBorder="1" applyAlignment="1">
      <alignment horizontal="center" vertical="center"/>
    </xf>
    <xf numFmtId="0" fontId="10" fillId="0" borderId="39" xfId="0" applyNumberFormat="1" applyFont="1" applyBorder="1" applyAlignment="1">
      <alignment horizontal="center" vertical="center" wrapText="1"/>
    </xf>
    <xf numFmtId="0" fontId="10" fillId="0" borderId="39" xfId="0" applyFont="1" applyBorder="1" applyAlignment="1">
      <alignment horizontal="justify"/>
    </xf>
    <xf numFmtId="0" fontId="10" fillId="0" borderId="39" xfId="0" applyFont="1" applyBorder="1" applyAlignment="1">
      <alignment horizontal="center"/>
    </xf>
    <xf numFmtId="4" fontId="10" fillId="0" borderId="39" xfId="17" applyNumberFormat="1" applyFont="1" applyBorder="1" applyAlignment="1">
      <alignment horizontal="right"/>
    </xf>
    <xf numFmtId="164" fontId="10" fillId="0" borderId="39" xfId="16" applyNumberFormat="1" applyFont="1" applyBorder="1" applyAlignment="1">
      <alignment horizontal="center"/>
    </xf>
    <xf numFmtId="164" fontId="10" fillId="0" borderId="39" xfId="0" applyNumberFormat="1" applyFont="1" applyBorder="1" applyAlignment="1">
      <alignment horizontal="center"/>
    </xf>
    <xf numFmtId="10" fontId="10" fillId="5" borderId="39" xfId="1" applyNumberFormat="1" applyFont="1" applyFill="1" applyBorder="1" applyAlignment="1">
      <alignment horizontal="right" wrapText="1"/>
    </xf>
    <xf numFmtId="0" fontId="14" fillId="10" borderId="35" xfId="0" applyFont="1" applyFill="1" applyBorder="1" applyAlignment="1">
      <alignment horizontal="left" vertical="top"/>
    </xf>
    <xf numFmtId="0" fontId="14" fillId="10" borderId="36" xfId="0" applyFont="1" applyFill="1" applyBorder="1" applyAlignment="1">
      <alignment horizontal="center" vertical="center"/>
    </xf>
    <xf numFmtId="49" fontId="14" fillId="10" borderId="36" xfId="0" applyNumberFormat="1" applyFont="1" applyFill="1" applyBorder="1" applyAlignment="1">
      <alignment horizontal="center" vertical="center" wrapText="1"/>
    </xf>
    <xf numFmtId="0" fontId="15" fillId="10" borderId="36" xfId="0" applyFont="1" applyFill="1" applyBorder="1" applyAlignment="1">
      <alignment horizontal="right" wrapText="1"/>
    </xf>
    <xf numFmtId="0" fontId="14" fillId="10" borderId="36" xfId="0" applyFont="1" applyFill="1" applyBorder="1" applyAlignment="1">
      <alignment horizontal="center"/>
    </xf>
    <xf numFmtId="4" fontId="14" fillId="10" borderId="36" xfId="17" applyNumberFormat="1" applyFont="1" applyFill="1" applyBorder="1" applyAlignment="1">
      <alignment horizontal="right"/>
    </xf>
    <xf numFmtId="4" fontId="14" fillId="10" borderId="36" xfId="0" applyNumberFormat="1" applyFont="1" applyFill="1" applyBorder="1" applyAlignment="1">
      <alignment horizontal="right"/>
    </xf>
    <xf numFmtId="0" fontId="14" fillId="11" borderId="40" xfId="0" applyFont="1" applyFill="1" applyBorder="1" applyAlignment="1">
      <alignment horizontal="left" vertical="top"/>
    </xf>
    <xf numFmtId="0" fontId="14" fillId="11" borderId="0" xfId="0" applyFont="1" applyFill="1" applyBorder="1" applyAlignment="1">
      <alignment horizontal="center" vertical="center"/>
    </xf>
    <xf numFmtId="49" fontId="14" fillId="11" borderId="0" xfId="0" applyNumberFormat="1" applyFont="1" applyFill="1" applyBorder="1" applyAlignment="1">
      <alignment horizontal="center" vertical="center" wrapText="1"/>
    </xf>
    <xf numFmtId="0" fontId="15" fillId="11" borderId="0" xfId="0" applyFont="1" applyFill="1" applyBorder="1" applyAlignment="1">
      <alignment horizontal="center" wrapText="1"/>
    </xf>
    <xf numFmtId="0" fontId="14" fillId="11" borderId="0" xfId="0" applyFont="1" applyFill="1" applyBorder="1" applyAlignment="1">
      <alignment horizontal="center"/>
    </xf>
    <xf numFmtId="4" fontId="14" fillId="11" borderId="0" xfId="17" applyNumberFormat="1" applyFont="1" applyFill="1" applyBorder="1" applyAlignment="1">
      <alignment horizontal="right"/>
    </xf>
    <xf numFmtId="4" fontId="14" fillId="11" borderId="0" xfId="0" applyNumberFormat="1" applyFont="1" applyFill="1" applyBorder="1" applyAlignment="1">
      <alignment horizontal="right"/>
    </xf>
    <xf numFmtId="0" fontId="10" fillId="5" borderId="35" xfId="0" applyFont="1" applyFill="1" applyBorder="1" applyAlignment="1">
      <alignment horizontal="left" vertical="top"/>
    </xf>
    <xf numFmtId="0" fontId="10" fillId="5" borderId="36" xfId="0" applyFont="1" applyFill="1" applyBorder="1" applyAlignment="1">
      <alignment horizontal="center" vertical="center"/>
    </xf>
    <xf numFmtId="49" fontId="10" fillId="5" borderId="36" xfId="0" applyNumberFormat="1" applyFont="1" applyFill="1" applyBorder="1" applyAlignment="1">
      <alignment horizontal="center" vertical="center" wrapText="1"/>
    </xf>
    <xf numFmtId="0" fontId="9" fillId="5" borderId="36" xfId="0" applyFont="1" applyFill="1" applyBorder="1" applyAlignment="1">
      <alignment horizontal="justify" wrapText="1"/>
    </xf>
    <xf numFmtId="0" fontId="10" fillId="5" borderId="36" xfId="0" applyFont="1" applyFill="1" applyBorder="1" applyAlignment="1">
      <alignment horizontal="center"/>
    </xf>
    <xf numFmtId="4" fontId="10" fillId="5" borderId="36" xfId="17" applyNumberFormat="1" applyFont="1" applyFill="1" applyBorder="1" applyAlignment="1">
      <alignment horizontal="right"/>
    </xf>
    <xf numFmtId="4" fontId="10" fillId="5" borderId="36" xfId="0" applyNumberFormat="1" applyFont="1" applyFill="1" applyBorder="1" applyAlignment="1">
      <alignment horizontal="right"/>
    </xf>
    <xf numFmtId="0" fontId="9" fillId="8" borderId="35" xfId="0" applyFont="1" applyFill="1" applyBorder="1" applyAlignment="1">
      <alignment horizontal="left" vertical="top"/>
    </xf>
    <xf numFmtId="49" fontId="10" fillId="8" borderId="36" xfId="0" applyNumberFormat="1" applyFont="1" applyFill="1" applyBorder="1" applyAlignment="1">
      <alignment horizontal="center" vertical="center" wrapText="1"/>
    </xf>
    <xf numFmtId="49" fontId="10" fillId="0" borderId="39" xfId="0" applyNumberFormat="1" applyFont="1" applyBorder="1" applyAlignment="1">
      <alignment horizontal="center" vertical="center" wrapText="1"/>
    </xf>
    <xf numFmtId="0" fontId="10" fillId="0" borderId="38" xfId="0" applyFont="1" applyBorder="1" applyAlignment="1">
      <alignment horizontal="center" vertical="center" wrapText="1"/>
    </xf>
    <xf numFmtId="3" fontId="10" fillId="0" borderId="39" xfId="0" applyNumberFormat="1" applyFont="1" applyBorder="1" applyAlignment="1">
      <alignment horizontal="center" vertical="center" wrapText="1"/>
    </xf>
    <xf numFmtId="0" fontId="14" fillId="11" borderId="35" xfId="0" applyFont="1" applyFill="1" applyBorder="1" applyAlignment="1">
      <alignment horizontal="left" vertical="top"/>
    </xf>
    <xf numFmtId="0" fontId="14" fillId="11" borderId="36" xfId="0" applyFont="1" applyFill="1" applyBorder="1" applyAlignment="1">
      <alignment horizontal="center" vertical="center"/>
    </xf>
    <xf numFmtId="49" fontId="14" fillId="11" borderId="36" xfId="0" applyNumberFormat="1" applyFont="1" applyFill="1" applyBorder="1" applyAlignment="1">
      <alignment horizontal="center" vertical="center" wrapText="1"/>
    </xf>
    <xf numFmtId="0" fontId="15" fillId="11" borderId="36" xfId="0" applyFont="1" applyFill="1" applyBorder="1" applyAlignment="1">
      <alignment horizontal="center" vertical="center" wrapText="1"/>
    </xf>
    <xf numFmtId="0" fontId="15" fillId="11" borderId="36" xfId="0" applyFont="1" applyFill="1" applyBorder="1" applyAlignment="1">
      <alignment horizontal="center" wrapText="1"/>
    </xf>
    <xf numFmtId="4" fontId="14" fillId="11" borderId="36" xfId="17" applyNumberFormat="1" applyFont="1" applyFill="1" applyBorder="1" applyAlignment="1">
      <alignment horizontal="right"/>
    </xf>
    <xf numFmtId="4" fontId="15" fillId="11" borderId="36" xfId="0" applyNumberFormat="1" applyFont="1" applyFill="1" applyBorder="1" applyAlignment="1">
      <alignment horizontal="right" wrapText="1"/>
    </xf>
    <xf numFmtId="0" fontId="9" fillId="9" borderId="35" xfId="0" applyFont="1" applyFill="1" applyBorder="1" applyAlignment="1">
      <alignment horizontal="left"/>
    </xf>
    <xf numFmtId="0" fontId="9" fillId="9" borderId="36" xfId="0" applyFont="1" applyFill="1" applyBorder="1" applyAlignment="1">
      <alignment horizontal="center" vertical="center" wrapText="1"/>
    </xf>
    <xf numFmtId="0" fontId="10" fillId="5" borderId="0" xfId="0" applyFont="1" applyFill="1" applyBorder="1" applyAlignment="1">
      <alignment horizontal="left" vertical="top"/>
    </xf>
    <xf numFmtId="0" fontId="10" fillId="5" borderId="0" xfId="0" applyFont="1" applyFill="1" applyBorder="1" applyAlignment="1">
      <alignment horizontal="center" vertical="center"/>
    </xf>
    <xf numFmtId="49" fontId="10" fillId="5" borderId="0" xfId="0" applyNumberFormat="1" applyFont="1" applyFill="1" applyBorder="1" applyAlignment="1">
      <alignment horizontal="center" vertical="center" wrapText="1"/>
    </xf>
    <xf numFmtId="0" fontId="9" fillId="5" borderId="0" xfId="0" applyFont="1" applyFill="1" applyBorder="1" applyAlignment="1">
      <alignment horizontal="justify" wrapText="1"/>
    </xf>
    <xf numFmtId="0" fontId="10" fillId="5" borderId="0" xfId="0" applyFont="1" applyFill="1" applyBorder="1" applyAlignment="1">
      <alignment horizontal="center"/>
    </xf>
    <xf numFmtId="4" fontId="10" fillId="5" borderId="0" xfId="17" applyNumberFormat="1" applyFont="1" applyFill="1" applyBorder="1" applyAlignment="1">
      <alignment horizontal="right"/>
    </xf>
    <xf numFmtId="4" fontId="10" fillId="5" borderId="0" xfId="0" applyNumberFormat="1" applyFont="1" applyFill="1" applyBorder="1" applyAlignment="1">
      <alignment horizontal="right"/>
    </xf>
    <xf numFmtId="0" fontId="16" fillId="4" borderId="12" xfId="0" applyFont="1" applyFill="1" applyBorder="1" applyAlignment="1">
      <alignment horizontal="right" vertical="center"/>
    </xf>
    <xf numFmtId="0" fontId="12" fillId="0" borderId="0" xfId="0" applyFont="1"/>
    <xf numFmtId="0" fontId="0" fillId="0" borderId="0" xfId="0" applyBorder="1"/>
    <xf numFmtId="0" fontId="0" fillId="0" borderId="0" xfId="0" applyFill="1" applyBorder="1"/>
    <xf numFmtId="0" fontId="3" fillId="0" borderId="0" xfId="0" applyFont="1" applyFill="1" applyBorder="1" applyAlignment="1">
      <alignment horizontal="right" vertical="center"/>
    </xf>
    <xf numFmtId="164" fontId="3" fillId="0" borderId="0" xfId="0" applyNumberFormat="1" applyFont="1" applyFill="1" applyBorder="1" applyAlignment="1">
      <alignment horizontal="right" vertical="center"/>
    </xf>
    <xf numFmtId="0" fontId="17" fillId="12" borderId="0" xfId="2" applyFont="1" applyFill="1" applyBorder="1" applyAlignment="1" applyProtection="1">
      <alignment vertical="center"/>
      <protection locked="0"/>
    </xf>
    <xf numFmtId="0" fontId="18" fillId="12" borderId="0" xfId="2" applyFont="1" applyFill="1" applyBorder="1" applyAlignment="1" applyProtection="1">
      <alignment horizontal="left" vertical="center"/>
      <protection locked="0"/>
    </xf>
    <xf numFmtId="0" fontId="19" fillId="12" borderId="0" xfId="2" applyFont="1" applyFill="1" applyBorder="1" applyAlignment="1" applyProtection="1">
      <alignment horizontal="left" vertical="center"/>
      <protection locked="0"/>
    </xf>
    <xf numFmtId="0" fontId="19" fillId="12" borderId="23" xfId="2" applyFont="1" applyFill="1" applyBorder="1" applyAlignment="1" applyProtection="1">
      <alignment horizontal="left" vertical="center"/>
      <protection locked="0"/>
    </xf>
    <xf numFmtId="0" fontId="17" fillId="12" borderId="0" xfId="2" applyFont="1" applyFill="1" applyBorder="1" applyAlignment="1" applyProtection="1">
      <alignment vertical="center" wrapText="1"/>
      <protection locked="0"/>
    </xf>
    <xf numFmtId="0" fontId="18" fillId="12" borderId="0" xfId="2" applyFont="1" applyFill="1" applyBorder="1" applyAlignment="1" applyProtection="1">
      <alignment horizontal="left" vertical="center" wrapText="1"/>
      <protection locked="0"/>
    </xf>
    <xf numFmtId="0" fontId="19" fillId="12" borderId="0" xfId="2" applyFont="1" applyFill="1" applyBorder="1" applyAlignment="1" applyProtection="1">
      <alignment horizontal="left" vertical="center" wrapText="1"/>
      <protection locked="0"/>
    </xf>
    <xf numFmtId="0" fontId="19" fillId="12" borderId="23" xfId="2" applyFont="1" applyFill="1" applyBorder="1" applyAlignment="1" applyProtection="1">
      <alignment horizontal="left" vertical="center" wrapText="1"/>
      <protection locked="0"/>
    </xf>
    <xf numFmtId="0" fontId="17" fillId="12" borderId="22" xfId="2" applyFont="1" applyFill="1" applyBorder="1" applyAlignment="1" applyProtection="1">
      <alignment vertical="center"/>
      <protection locked="0"/>
    </xf>
    <xf numFmtId="0" fontId="18" fillId="12" borderId="0" xfId="2" applyFont="1" applyFill="1" applyBorder="1" applyAlignment="1" applyProtection="1">
      <alignment vertical="center"/>
      <protection locked="0"/>
    </xf>
    <xf numFmtId="0" fontId="19" fillId="12" borderId="0" xfId="2" applyFont="1" applyFill="1" applyBorder="1" applyAlignment="1" applyProtection="1">
      <alignment vertical="center"/>
      <protection locked="0"/>
    </xf>
    <xf numFmtId="0" fontId="19" fillId="12" borderId="23" xfId="2" applyFont="1" applyFill="1" applyBorder="1" applyAlignment="1" applyProtection="1">
      <alignment vertical="center"/>
      <protection locked="0"/>
    </xf>
    <xf numFmtId="0" fontId="0" fillId="12" borderId="0" xfId="0" applyFill="1"/>
    <xf numFmtId="10" fontId="10" fillId="12" borderId="39" xfId="1" applyNumberFormat="1" applyFont="1" applyFill="1" applyBorder="1" applyAlignment="1">
      <alignment horizontal="right" wrapText="1"/>
    </xf>
    <xf numFmtId="0" fontId="10" fillId="7" borderId="43" xfId="0" applyFont="1" applyFill="1" applyBorder="1" applyAlignment="1">
      <alignment vertical="top" wrapText="1"/>
    </xf>
    <xf numFmtId="10" fontId="10" fillId="7" borderId="44" xfId="0" applyNumberFormat="1" applyFont="1" applyFill="1" applyBorder="1" applyAlignment="1">
      <alignment vertical="top"/>
    </xf>
    <xf numFmtId="0" fontId="10" fillId="7" borderId="45" xfId="0" applyFont="1" applyFill="1" applyBorder="1" applyAlignment="1">
      <alignment wrapText="1"/>
    </xf>
    <xf numFmtId="10" fontId="10" fillId="7" borderId="46" xfId="0" applyNumberFormat="1" applyFont="1" applyFill="1" applyBorder="1" applyAlignment="1"/>
    <xf numFmtId="0" fontId="10" fillId="7" borderId="48" xfId="0" applyFont="1" applyFill="1" applyBorder="1" applyAlignment="1">
      <alignment horizontal="left" wrapText="1"/>
    </xf>
    <xf numFmtId="10" fontId="10" fillId="7" borderId="49" xfId="0" applyNumberFormat="1" applyFont="1" applyFill="1" applyBorder="1"/>
    <xf numFmtId="0" fontId="10" fillId="7" borderId="43" xfId="0" applyFont="1" applyFill="1" applyBorder="1" applyAlignment="1">
      <alignment horizontal="left" wrapText="1"/>
    </xf>
    <xf numFmtId="14" fontId="10" fillId="7" borderId="44" xfId="0" applyNumberFormat="1" applyFont="1" applyFill="1" applyBorder="1"/>
    <xf numFmtId="0" fontId="10" fillId="7" borderId="50" xfId="0" applyFont="1" applyFill="1" applyBorder="1" applyAlignment="1">
      <alignment horizontal="left" wrapText="1"/>
    </xf>
    <xf numFmtId="14" fontId="10" fillId="7" borderId="51" xfId="0" applyNumberFormat="1" applyFont="1" applyFill="1" applyBorder="1"/>
    <xf numFmtId="0" fontId="23" fillId="11" borderId="62" xfId="18" applyFont="1" applyFill="1" applyBorder="1" applyAlignment="1">
      <alignment horizontal="center" wrapText="1"/>
    </xf>
    <xf numFmtId="0" fontId="23" fillId="11" borderId="62" xfId="18" applyFont="1" applyFill="1" applyBorder="1" applyAlignment="1">
      <alignment horizontal="center" vertical="justify" wrapText="1"/>
    </xf>
    <xf numFmtId="0" fontId="25" fillId="8" borderId="52" xfId="18" applyFont="1" applyFill="1" applyBorder="1" applyAlignment="1" applyProtection="1">
      <alignment horizontal="center" vertical="center" wrapText="1"/>
    </xf>
    <xf numFmtId="10" fontId="26" fillId="8" borderId="53" xfId="18" applyNumberFormat="1" applyFont="1" applyFill="1" applyBorder="1" applyAlignment="1" applyProtection="1">
      <alignment horizontal="center" vertical="center" wrapText="1"/>
    </xf>
    <xf numFmtId="4" fontId="26" fillId="8" borderId="54" xfId="18" applyNumberFormat="1" applyFont="1" applyFill="1" applyBorder="1" applyAlignment="1" applyProtection="1">
      <alignment horizontal="center" vertical="center" wrapText="1"/>
    </xf>
    <xf numFmtId="10" fontId="27" fillId="0" borderId="56" xfId="1" applyNumberFormat="1" applyFont="1" applyBorder="1" applyAlignment="1">
      <alignment horizontal="center" vertical="center" wrapText="1"/>
    </xf>
    <xf numFmtId="4" fontId="27" fillId="0" borderId="56" xfId="1" applyNumberFormat="1" applyFont="1" applyBorder="1" applyAlignment="1">
      <alignment horizontal="center" vertical="center" wrapText="1"/>
    </xf>
    <xf numFmtId="10" fontId="27" fillId="0" borderId="56" xfId="0" applyNumberFormat="1" applyFont="1" applyFill="1" applyBorder="1" applyAlignment="1">
      <alignment horizontal="center" vertical="center"/>
    </xf>
    <xf numFmtId="10" fontId="27" fillId="9" borderId="56" xfId="18" applyNumberFormat="1" applyFont="1" applyFill="1" applyBorder="1" applyAlignment="1">
      <alignment horizontal="center" vertical="center" wrapText="1"/>
    </xf>
    <xf numFmtId="0" fontId="25" fillId="8" borderId="55" xfId="18" applyFont="1" applyFill="1" applyBorder="1" applyAlignment="1" applyProtection="1">
      <alignment horizontal="center" vertical="center" wrapText="1"/>
    </xf>
    <xf numFmtId="10" fontId="26" fillId="8" borderId="56" xfId="18" applyNumberFormat="1" applyFont="1" applyFill="1" applyBorder="1" applyAlignment="1" applyProtection="1">
      <alignment horizontal="center" vertical="center" wrapText="1"/>
    </xf>
    <xf numFmtId="4" fontId="26" fillId="8" borderId="60" xfId="18" applyNumberFormat="1" applyFont="1" applyFill="1" applyBorder="1" applyAlignment="1" applyProtection="1">
      <alignment horizontal="center" vertical="center" wrapText="1"/>
    </xf>
    <xf numFmtId="10" fontId="27" fillId="0" borderId="56" xfId="1" applyNumberFormat="1" applyFont="1" applyBorder="1" applyAlignment="1">
      <alignment horizontal="center" wrapText="1"/>
    </xf>
    <xf numFmtId="0" fontId="9" fillId="5" borderId="56" xfId="0" applyFont="1" applyFill="1" applyBorder="1" applyAlignment="1">
      <alignment vertical="center" wrapText="1"/>
    </xf>
    <xf numFmtId="0" fontId="0" fillId="0" borderId="56" xfId="0" applyBorder="1"/>
    <xf numFmtId="0" fontId="9" fillId="5" borderId="56" xfId="0" applyFont="1" applyFill="1" applyBorder="1" applyAlignment="1">
      <alignment wrapText="1"/>
    </xf>
    <xf numFmtId="0" fontId="9" fillId="8" borderId="66" xfId="18" quotePrefix="1" applyFont="1" applyFill="1" applyBorder="1" applyAlignment="1" applyProtection="1">
      <alignment horizontal="center" vertical="center" wrapText="1"/>
      <protection locked="0"/>
    </xf>
    <xf numFmtId="0" fontId="9" fillId="8" borderId="67" xfId="0" applyFont="1" applyFill="1" applyBorder="1" applyAlignment="1">
      <alignment vertical="center" wrapText="1"/>
    </xf>
    <xf numFmtId="0" fontId="9" fillId="8" borderId="72" xfId="18" quotePrefix="1" applyFont="1" applyFill="1" applyBorder="1" applyAlignment="1" applyProtection="1">
      <alignment horizontal="center" vertical="center" wrapText="1"/>
      <protection locked="0"/>
    </xf>
    <xf numFmtId="0" fontId="9" fillId="8" borderId="73" xfId="0" applyFont="1" applyFill="1" applyBorder="1" applyAlignment="1">
      <alignment vertical="center" wrapText="1"/>
    </xf>
    <xf numFmtId="0" fontId="15" fillId="11" borderId="75" xfId="18" applyFont="1" applyFill="1" applyBorder="1" applyAlignment="1">
      <alignment horizontal="center" vertical="justify" wrapText="1"/>
    </xf>
    <xf numFmtId="0" fontId="15" fillId="11" borderId="76" xfId="18" applyFont="1" applyFill="1" applyBorder="1" applyAlignment="1">
      <alignment vertical="justify" wrapText="1"/>
    </xf>
    <xf numFmtId="0" fontId="9" fillId="8" borderId="55" xfId="18" applyFont="1" applyFill="1" applyBorder="1" applyAlignment="1">
      <alignment vertical="justify" wrapText="1"/>
    </xf>
    <xf numFmtId="0" fontId="9" fillId="8" borderId="56" xfId="18" applyFont="1" applyFill="1" applyBorder="1" applyAlignment="1">
      <alignment vertical="justify" wrapText="1"/>
    </xf>
    <xf numFmtId="0" fontId="15" fillId="11" borderId="55" xfId="18" applyFont="1" applyFill="1" applyBorder="1" applyAlignment="1">
      <alignment vertical="justify" wrapText="1"/>
    </xf>
    <xf numFmtId="0" fontId="15" fillId="11" borderId="56" xfId="18" applyFont="1" applyFill="1" applyBorder="1" applyAlignment="1">
      <alignment vertical="justify" wrapText="1"/>
    </xf>
    <xf numFmtId="0" fontId="9" fillId="8" borderId="61" xfId="18" applyFont="1" applyFill="1" applyBorder="1" applyAlignment="1">
      <alignment vertical="justify" wrapText="1"/>
    </xf>
    <xf numFmtId="0" fontId="9" fillId="8" borderId="62" xfId="18" applyFont="1" applyFill="1" applyBorder="1" applyAlignment="1">
      <alignment vertical="justify" wrapText="1"/>
    </xf>
    <xf numFmtId="0" fontId="0" fillId="5" borderId="79" xfId="0" applyFill="1" applyBorder="1"/>
    <xf numFmtId="0" fontId="0" fillId="5" borderId="79" xfId="0" applyFill="1" applyBorder="1" applyAlignment="1"/>
    <xf numFmtId="0" fontId="0" fillId="5" borderId="0" xfId="0" applyFill="1" applyBorder="1"/>
    <xf numFmtId="0" fontId="0" fillId="5" borderId="0" xfId="0" applyFill="1" applyBorder="1" applyAlignment="1"/>
    <xf numFmtId="0" fontId="9" fillId="5" borderId="0" xfId="0" applyFont="1" applyFill="1" applyBorder="1" applyAlignment="1">
      <alignment horizontal="center" wrapText="1"/>
    </xf>
    <xf numFmtId="0" fontId="2" fillId="12" borderId="0" xfId="0" applyFont="1" applyFill="1" applyBorder="1" applyAlignment="1" applyProtection="1">
      <alignment horizontal="center" vertical="center"/>
      <protection locked="0"/>
    </xf>
    <xf numFmtId="0" fontId="8" fillId="16" borderId="81" xfId="0" applyFont="1" applyFill="1" applyBorder="1" applyAlignment="1"/>
    <xf numFmtId="0" fontId="33" fillId="16" borderId="81" xfId="0" applyFont="1" applyFill="1" applyBorder="1" applyAlignment="1">
      <alignment horizontal="center"/>
    </xf>
    <xf numFmtId="0" fontId="0" fillId="16" borderId="81" xfId="0" applyFill="1" applyBorder="1"/>
    <xf numFmtId="0" fontId="0" fillId="0" borderId="81" xfId="0" applyFill="1" applyBorder="1"/>
    <xf numFmtId="0" fontId="0" fillId="0" borderId="81" xfId="0" applyBorder="1"/>
    <xf numFmtId="0" fontId="0" fillId="0" borderId="82" xfId="0" applyBorder="1"/>
    <xf numFmtId="0" fontId="8" fillId="16" borderId="1" xfId="0" applyFont="1" applyFill="1" applyBorder="1" applyAlignment="1">
      <alignment horizontal="center" vertical="center"/>
    </xf>
    <xf numFmtId="43" fontId="32" fillId="0" borderId="1" xfId="13" applyFont="1" applyFill="1" applyBorder="1" applyAlignment="1">
      <alignment vertical="center"/>
    </xf>
    <xf numFmtId="0" fontId="34" fillId="0" borderId="1" xfId="0" applyFont="1" applyFill="1" applyBorder="1" applyAlignment="1">
      <alignment horizontal="center" vertical="center"/>
    </xf>
    <xf numFmtId="0" fontId="34" fillId="16" borderId="1" xfId="0" applyFont="1" applyFill="1" applyBorder="1" applyAlignment="1">
      <alignment horizontal="center" vertical="center"/>
    </xf>
    <xf numFmtId="4" fontId="32" fillId="0" borderId="1" xfId="0" applyNumberFormat="1" applyFont="1" applyBorder="1" applyAlignment="1">
      <alignment vertical="center"/>
    </xf>
    <xf numFmtId="2" fontId="32" fillId="0" borderId="1" xfId="0" applyNumberFormat="1" applyFont="1" applyBorder="1" applyAlignment="1">
      <alignment horizontal="center" vertical="center"/>
    </xf>
    <xf numFmtId="2" fontId="32" fillId="0" borderId="19" xfId="0" applyNumberFormat="1" applyFont="1" applyBorder="1" applyAlignment="1">
      <alignment horizontal="center" vertical="center"/>
    </xf>
    <xf numFmtId="166" fontId="35" fillId="6" borderId="18" xfId="13" applyNumberFormat="1" applyFont="1" applyFill="1" applyBorder="1" applyAlignment="1">
      <alignment horizontal="center" vertical="center"/>
    </xf>
    <xf numFmtId="43" fontId="35" fillId="16" borderId="1" xfId="13" applyFont="1" applyFill="1" applyBorder="1" applyAlignment="1">
      <alignment horizontal="left" vertical="center" wrapText="1"/>
    </xf>
    <xf numFmtId="4" fontId="34" fillId="17" borderId="1" xfId="0" applyNumberFormat="1" applyFont="1" applyFill="1" applyBorder="1" applyAlignment="1">
      <alignment vertical="center"/>
    </xf>
    <xf numFmtId="10" fontId="34" fillId="18" borderId="1" xfId="11" applyNumberFormat="1" applyFont="1" applyFill="1" applyBorder="1" applyAlignment="1">
      <alignment horizontal="center" vertical="center"/>
    </xf>
    <xf numFmtId="10" fontId="34" fillId="16" borderId="1" xfId="11" applyNumberFormat="1" applyFont="1" applyFill="1" applyBorder="1" applyAlignment="1">
      <alignment horizontal="center" vertical="center"/>
    </xf>
    <xf numFmtId="4" fontId="34" fillId="16" borderId="1" xfId="0" applyNumberFormat="1" applyFont="1" applyFill="1" applyBorder="1" applyAlignment="1">
      <alignment vertical="center"/>
    </xf>
    <xf numFmtId="0" fontId="35" fillId="15" borderId="1" xfId="0" applyFont="1" applyFill="1" applyBorder="1" applyAlignment="1">
      <alignment horizontal="center" vertical="center"/>
    </xf>
    <xf numFmtId="3" fontId="35" fillId="15" borderId="1" xfId="0" applyNumberFormat="1" applyFont="1" applyFill="1" applyBorder="1" applyAlignment="1">
      <alignment horizontal="center" vertical="center"/>
    </xf>
    <xf numFmtId="167" fontId="35" fillId="19" borderId="1" xfId="0" applyNumberFormat="1" applyFont="1" applyFill="1" applyBorder="1" applyAlignment="1">
      <alignment vertical="center"/>
    </xf>
    <xf numFmtId="10" fontId="34" fillId="19" borderId="1" xfId="11" applyNumberFormat="1" applyFont="1" applyFill="1" applyBorder="1" applyAlignment="1">
      <alignment horizontal="center" vertical="center"/>
    </xf>
    <xf numFmtId="10" fontId="35" fillId="0" borderId="1" xfId="11" applyNumberFormat="1" applyFont="1" applyFill="1" applyBorder="1" applyAlignment="1">
      <alignment horizontal="center" vertical="center"/>
    </xf>
    <xf numFmtId="4" fontId="35" fillId="0" borderId="1" xfId="0" applyNumberFormat="1" applyFont="1" applyBorder="1" applyAlignment="1">
      <alignment vertical="center"/>
    </xf>
    <xf numFmtId="168" fontId="35" fillId="0" borderId="1" xfId="11" applyNumberFormat="1" applyFont="1" applyBorder="1" applyAlignment="1">
      <alignment horizontal="center" vertical="center"/>
    </xf>
    <xf numFmtId="168" fontId="35" fillId="0" borderId="19" xfId="11" applyNumberFormat="1" applyFont="1" applyBorder="1" applyAlignment="1">
      <alignment horizontal="center" vertical="center"/>
    </xf>
    <xf numFmtId="167" fontId="34" fillId="0" borderId="1" xfId="0" applyNumberFormat="1" applyFont="1" applyFill="1" applyBorder="1" applyAlignment="1">
      <alignment vertical="center"/>
    </xf>
    <xf numFmtId="0" fontId="0" fillId="16" borderId="0" xfId="0" applyFill="1"/>
    <xf numFmtId="0" fontId="7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 wrapText="1"/>
    </xf>
    <xf numFmtId="0" fontId="36" fillId="2" borderId="0" xfId="0" applyNumberFormat="1" applyFont="1" applyFill="1" applyBorder="1" applyAlignment="1">
      <alignment horizontal="center" vertical="center" wrapText="1"/>
    </xf>
    <xf numFmtId="0" fontId="17" fillId="12" borderId="85" xfId="2" applyFont="1" applyFill="1" applyBorder="1" applyAlignment="1" applyProtection="1">
      <alignment vertical="center"/>
      <protection locked="0"/>
    </xf>
    <xf numFmtId="0" fontId="18" fillId="12" borderId="85" xfId="2" applyFont="1" applyFill="1" applyBorder="1" applyAlignment="1" applyProtection="1">
      <alignment vertical="center"/>
      <protection locked="0"/>
    </xf>
    <xf numFmtId="0" fontId="19" fillId="12" borderId="85" xfId="2" applyFont="1" applyFill="1" applyBorder="1" applyAlignment="1" applyProtection="1">
      <alignment vertical="center"/>
      <protection locked="0"/>
    </xf>
    <xf numFmtId="0" fontId="19" fillId="12" borderId="85" xfId="2" applyFont="1" applyFill="1" applyBorder="1" applyAlignment="1" applyProtection="1">
      <alignment horizontal="left" vertical="center" wrapText="1"/>
      <protection locked="0"/>
    </xf>
    <xf numFmtId="0" fontId="0" fillId="0" borderId="0" xfId="0" applyAlignment="1"/>
    <xf numFmtId="0" fontId="37" fillId="0" borderId="0" xfId="0" applyFont="1" applyFill="1" applyBorder="1" applyAlignment="1" applyProtection="1">
      <alignment vertical="center" wrapText="1"/>
      <protection locked="0"/>
    </xf>
    <xf numFmtId="0" fontId="38" fillId="0" borderId="0" xfId="8" applyFont="1"/>
    <xf numFmtId="0" fontId="41" fillId="20" borderId="92" xfId="8" applyFont="1" applyFill="1" applyBorder="1" applyAlignment="1">
      <alignment vertical="center"/>
    </xf>
    <xf numFmtId="0" fontId="41" fillId="20" borderId="92" xfId="8" applyFont="1" applyFill="1" applyBorder="1" applyAlignment="1">
      <alignment horizontal="center" vertical="center"/>
    </xf>
    <xf numFmtId="0" fontId="38" fillId="21" borderId="93" xfId="8" applyFont="1" applyFill="1" applyBorder="1" applyAlignment="1">
      <alignment vertical="center"/>
    </xf>
    <xf numFmtId="2" fontId="38" fillId="0" borderId="92" xfId="8" applyNumberFormat="1" applyFont="1" applyFill="1" applyBorder="1" applyAlignment="1">
      <alignment horizontal="center" vertical="center"/>
    </xf>
    <xf numFmtId="2" fontId="38" fillId="22" borderId="92" xfId="8" applyNumberFormat="1" applyFont="1" applyFill="1" applyBorder="1" applyAlignment="1">
      <alignment horizontal="center" vertical="center"/>
    </xf>
    <xf numFmtId="0" fontId="38" fillId="21" borderId="92" xfId="8" applyFont="1" applyFill="1" applyBorder="1" applyAlignment="1">
      <alignment vertical="center"/>
    </xf>
    <xf numFmtId="0" fontId="38" fillId="21" borderId="94" xfId="8" applyFont="1" applyFill="1" applyBorder="1" applyAlignment="1">
      <alignment vertical="center"/>
    </xf>
    <xf numFmtId="2" fontId="38" fillId="0" borderId="94" xfId="8" applyNumberFormat="1" applyFont="1" applyFill="1" applyBorder="1" applyAlignment="1">
      <alignment horizontal="center" vertical="center"/>
    </xf>
    <xf numFmtId="2" fontId="38" fillId="22" borderId="94" xfId="8" applyNumberFormat="1" applyFont="1" applyFill="1" applyBorder="1" applyAlignment="1">
      <alignment horizontal="center" vertical="center"/>
    </xf>
    <xf numFmtId="0" fontId="38" fillId="21" borderId="91" xfId="8" applyFont="1" applyFill="1" applyBorder="1" applyAlignment="1">
      <alignment vertical="center"/>
    </xf>
    <xf numFmtId="0" fontId="38" fillId="16" borderId="0" xfId="8" applyFont="1" applyFill="1" applyBorder="1"/>
    <xf numFmtId="39" fontId="38" fillId="16" borderId="0" xfId="8" applyNumberFormat="1" applyFont="1" applyFill="1" applyBorder="1"/>
    <xf numFmtId="2" fontId="38" fillId="16" borderId="0" xfId="8" applyNumberFormat="1" applyFont="1" applyFill="1" applyBorder="1"/>
    <xf numFmtId="2" fontId="38" fillId="0" borderId="0" xfId="8" applyNumberFormat="1" applyFont="1" applyAlignment="1">
      <alignment vertical="center"/>
    </xf>
    <xf numFmtId="0" fontId="38" fillId="0" borderId="0" xfId="8" applyFont="1" applyAlignment="1">
      <alignment vertical="center"/>
    </xf>
    <xf numFmtId="0" fontId="41" fillId="0" borderId="97" xfId="8" applyFont="1" applyBorder="1" applyAlignment="1">
      <alignment horizontal="center" vertical="center"/>
    </xf>
    <xf numFmtId="0" fontId="41" fillId="0" borderId="98" xfId="8" applyFont="1" applyBorder="1" applyAlignment="1">
      <alignment horizontal="center" vertical="center"/>
    </xf>
    <xf numFmtId="0" fontId="41" fillId="0" borderId="99" xfId="8" applyFont="1" applyBorder="1" applyAlignment="1">
      <alignment horizontal="center" vertical="center"/>
    </xf>
    <xf numFmtId="169" fontId="38" fillId="23" borderId="103" xfId="19" applyNumberFormat="1" applyFont="1" applyFill="1" applyBorder="1" applyAlignment="1">
      <alignment horizontal="center" vertical="center"/>
    </xf>
    <xf numFmtId="169" fontId="38" fillId="23" borderId="107" xfId="19" applyNumberFormat="1" applyFont="1" applyFill="1" applyBorder="1" applyAlignment="1">
      <alignment horizontal="center" vertical="center"/>
    </xf>
    <xf numFmtId="0" fontId="42" fillId="0" borderId="108" xfId="8" applyFont="1" applyBorder="1" applyAlignment="1">
      <alignment horizontal="right" vertical="center"/>
    </xf>
    <xf numFmtId="10" fontId="42" fillId="0" borderId="109" xfId="19" applyNumberFormat="1" applyFont="1" applyFill="1" applyBorder="1" applyAlignment="1" applyProtection="1">
      <alignment horizontal="center" vertical="center"/>
    </xf>
    <xf numFmtId="169" fontId="42" fillId="0" borderId="109" xfId="19" applyNumberFormat="1" applyFont="1" applyFill="1" applyBorder="1" applyAlignment="1" applyProtection="1">
      <alignment vertical="center"/>
    </xf>
    <xf numFmtId="169" fontId="42" fillId="0" borderId="110" xfId="19" applyNumberFormat="1" applyFont="1" applyFill="1" applyBorder="1" applyAlignment="1" applyProtection="1">
      <alignment vertical="center"/>
    </xf>
    <xf numFmtId="0" fontId="38" fillId="0" borderId="112" xfId="8" applyFont="1" applyBorder="1" applyAlignment="1">
      <alignment vertical="center"/>
    </xf>
    <xf numFmtId="0" fontId="38" fillId="0" borderId="10" xfId="8" applyFont="1" applyBorder="1" applyAlignment="1">
      <alignment vertical="center"/>
    </xf>
    <xf numFmtId="0" fontId="38" fillId="0" borderId="113" xfId="8" applyFont="1" applyBorder="1" applyAlignment="1">
      <alignment vertical="center"/>
    </xf>
    <xf numFmtId="0" fontId="38" fillId="0" borderId="95" xfId="8" applyFont="1" applyBorder="1" applyAlignment="1">
      <alignment vertical="center"/>
    </xf>
    <xf numFmtId="0" fontId="38" fillId="0" borderId="0" xfId="8" applyFont="1" applyBorder="1" applyAlignment="1">
      <alignment vertical="center"/>
    </xf>
    <xf numFmtId="0" fontId="38" fillId="0" borderId="9" xfId="8" applyFont="1" applyBorder="1" applyAlignment="1">
      <alignment vertical="center"/>
    </xf>
    <xf numFmtId="169" fontId="38" fillId="23" borderId="117" xfId="19" applyNumberFormat="1" applyFont="1" applyFill="1" applyBorder="1" applyAlignment="1">
      <alignment horizontal="center" vertical="center"/>
    </xf>
    <xf numFmtId="0" fontId="38" fillId="0" borderId="111" xfId="8" applyFont="1" applyBorder="1" applyAlignment="1">
      <alignment vertical="center"/>
    </xf>
    <xf numFmtId="0" fontId="38" fillId="0" borderId="8" xfId="8" applyFont="1" applyBorder="1" applyAlignment="1">
      <alignment vertical="center"/>
    </xf>
    <xf numFmtId="0" fontId="38" fillId="0" borderId="7" xfId="8" applyFont="1" applyBorder="1" applyAlignment="1">
      <alignment vertical="center"/>
    </xf>
    <xf numFmtId="0" fontId="41" fillId="24" borderId="6" xfId="8" applyFont="1" applyFill="1" applyBorder="1" applyAlignment="1">
      <alignment vertical="center"/>
    </xf>
    <xf numFmtId="0" fontId="38" fillId="24" borderId="6" xfId="8" applyFont="1" applyFill="1" applyBorder="1" applyAlignment="1">
      <alignment vertical="center"/>
    </xf>
    <xf numFmtId="0" fontId="43" fillId="0" borderId="0" xfId="8" applyFont="1" applyAlignment="1">
      <alignment vertical="center"/>
    </xf>
    <xf numFmtId="0" fontId="44" fillId="0" borderId="0" xfId="8" applyFont="1" applyAlignment="1">
      <alignment vertical="center"/>
    </xf>
    <xf numFmtId="0" fontId="45" fillId="0" borderId="0" xfId="8" applyFont="1" applyAlignment="1">
      <alignment vertical="center"/>
    </xf>
    <xf numFmtId="170" fontId="44" fillId="0" borderId="0" xfId="8" applyNumberFormat="1" applyFont="1" applyAlignment="1">
      <alignment vertical="center"/>
    </xf>
    <xf numFmtId="0" fontId="44" fillId="0" borderId="0" xfId="8" applyFont="1"/>
    <xf numFmtId="0" fontId="34" fillId="0" borderId="0" xfId="8" applyFont="1" applyAlignment="1">
      <alignment horizontal="right"/>
    </xf>
    <xf numFmtId="0" fontId="46" fillId="5" borderId="0" xfId="8" applyFont="1" applyFill="1" applyBorder="1" applyAlignment="1"/>
    <xf numFmtId="0" fontId="46" fillId="5" borderId="0" xfId="8" applyFont="1" applyFill="1" applyBorder="1" applyAlignment="1">
      <alignment horizontal="center"/>
    </xf>
    <xf numFmtId="0" fontId="34" fillId="0" borderId="0" xfId="8" applyFont="1" applyFill="1" applyAlignment="1">
      <alignment horizontal="center"/>
    </xf>
    <xf numFmtId="0" fontId="2" fillId="0" borderId="0" xfId="0" applyFont="1" applyFill="1" applyBorder="1" applyAlignment="1" applyProtection="1">
      <alignment vertical="center"/>
      <protection locked="0"/>
    </xf>
    <xf numFmtId="0" fontId="39" fillId="12" borderId="0" xfId="8" applyFont="1" applyFill="1" applyBorder="1" applyAlignment="1" applyProtection="1">
      <protection locked="0"/>
    </xf>
    <xf numFmtId="0" fontId="39" fillId="12" borderId="87" xfId="8" applyFont="1" applyFill="1" applyBorder="1" applyAlignment="1" applyProtection="1">
      <protection locked="0"/>
    </xf>
    <xf numFmtId="0" fontId="39" fillId="12" borderId="89" xfId="8" applyFont="1" applyFill="1" applyBorder="1" applyAlignment="1" applyProtection="1">
      <alignment vertical="center"/>
      <protection locked="0"/>
    </xf>
    <xf numFmtId="0" fontId="39" fillId="12" borderId="90" xfId="8" applyFont="1" applyFill="1" applyBorder="1" applyAlignment="1" applyProtection="1">
      <alignment vertical="center"/>
      <protection locked="0"/>
    </xf>
    <xf numFmtId="168" fontId="35" fillId="15" borderId="1" xfId="11" applyNumberFormat="1" applyFont="1" applyFill="1" applyBorder="1" applyAlignment="1">
      <alignment horizontal="center" vertical="center"/>
    </xf>
    <xf numFmtId="3" fontId="35" fillId="15" borderId="19" xfId="0" applyNumberFormat="1" applyFont="1" applyFill="1" applyBorder="1" applyAlignment="1">
      <alignment horizontal="center" vertical="center"/>
    </xf>
    <xf numFmtId="164" fontId="3" fillId="12" borderId="13" xfId="0" applyNumberFormat="1" applyFont="1" applyFill="1" applyBorder="1" applyAlignment="1" applyProtection="1">
      <alignment horizontal="right" vertical="center"/>
      <protection locked="0"/>
    </xf>
    <xf numFmtId="164" fontId="0" fillId="12" borderId="15" xfId="0" applyNumberFormat="1" applyFill="1" applyBorder="1" applyAlignment="1" applyProtection="1">
      <alignment horizontal="right" vertical="center"/>
      <protection locked="0"/>
    </xf>
    <xf numFmtId="164" fontId="0" fillId="12" borderId="19" xfId="0" applyNumberFormat="1" applyFill="1" applyBorder="1" applyAlignment="1" applyProtection="1">
      <alignment horizontal="right" vertical="center"/>
      <protection locked="0"/>
    </xf>
    <xf numFmtId="164" fontId="0" fillId="12" borderId="4" xfId="0" applyNumberFormat="1" applyFill="1" applyBorder="1" applyAlignment="1" applyProtection="1">
      <alignment horizontal="right" vertical="center"/>
      <protection locked="0"/>
    </xf>
    <xf numFmtId="164" fontId="0" fillId="12" borderId="1" xfId="0" applyNumberFormat="1" applyFill="1" applyBorder="1" applyAlignment="1" applyProtection="1">
      <alignment horizontal="right" vertical="center"/>
      <protection locked="0"/>
    </xf>
    <xf numFmtId="164" fontId="0" fillId="12" borderId="3" xfId="0" applyNumberFormat="1" applyFill="1" applyBorder="1" applyAlignment="1" applyProtection="1">
      <alignment horizontal="right" vertical="center"/>
      <protection locked="0"/>
    </xf>
    <xf numFmtId="164" fontId="0" fillId="12" borderId="17" xfId="0" applyNumberFormat="1" applyFill="1" applyBorder="1" applyAlignment="1" applyProtection="1">
      <alignment horizontal="right" vertical="center"/>
      <protection locked="0"/>
    </xf>
    <xf numFmtId="164" fontId="0" fillId="12" borderId="20" xfId="0" applyNumberFormat="1" applyFill="1" applyBorder="1" applyAlignment="1" applyProtection="1">
      <alignment horizontal="right" vertical="center"/>
      <protection locked="0"/>
    </xf>
    <xf numFmtId="164" fontId="0" fillId="0" borderId="0" xfId="0" applyNumberFormat="1" applyBorder="1" applyAlignment="1" applyProtection="1">
      <alignment horizontal="right" vertical="center"/>
      <protection locked="0"/>
    </xf>
    <xf numFmtId="164" fontId="3" fillId="4" borderId="13" xfId="0" applyNumberFormat="1" applyFont="1" applyFill="1" applyBorder="1" applyAlignment="1" applyProtection="1">
      <alignment horizontal="right" vertical="center"/>
      <protection locked="0"/>
    </xf>
    <xf numFmtId="164" fontId="0" fillId="12" borderId="5" xfId="0" applyNumberFormat="1" applyFill="1" applyBorder="1" applyAlignment="1" applyProtection="1">
      <alignment horizontal="right" vertical="center"/>
      <protection locked="0"/>
    </xf>
    <xf numFmtId="164" fontId="10" fillId="12" borderId="39" xfId="0" applyNumberFormat="1" applyFont="1" applyFill="1" applyBorder="1" applyAlignment="1" applyProtection="1">
      <alignment horizontal="right" wrapText="1"/>
      <protection locked="0"/>
    </xf>
    <xf numFmtId="4" fontId="10" fillId="12" borderId="39" xfId="17" applyNumberFormat="1" applyFont="1" applyFill="1" applyBorder="1" applyAlignment="1" applyProtection="1">
      <alignment horizontal="right"/>
      <protection locked="0"/>
    </xf>
    <xf numFmtId="4" fontId="15" fillId="12" borderId="36" xfId="17" applyNumberFormat="1" applyFont="1" applyFill="1" applyBorder="1" applyAlignment="1" applyProtection="1">
      <alignment horizontal="right"/>
      <protection locked="0"/>
    </xf>
    <xf numFmtId="165" fontId="15" fillId="12" borderId="0" xfId="17" applyNumberFormat="1" applyFont="1" applyFill="1" applyBorder="1" applyAlignment="1" applyProtection="1">
      <alignment horizontal="right"/>
      <protection locked="0"/>
    </xf>
    <xf numFmtId="10" fontId="10" fillId="5" borderId="39" xfId="1" applyNumberFormat="1" applyFont="1" applyFill="1" applyBorder="1" applyAlignment="1" applyProtection="1">
      <alignment horizontal="right" wrapText="1"/>
      <protection locked="0"/>
    </xf>
    <xf numFmtId="164" fontId="16" fillId="12" borderId="13" xfId="0" applyNumberFormat="1" applyFont="1" applyFill="1" applyBorder="1" applyAlignment="1" applyProtection="1">
      <alignment horizontal="right" vertical="center"/>
      <protection locked="0"/>
    </xf>
    <xf numFmtId="0" fontId="0" fillId="12" borderId="85" xfId="0" applyFill="1" applyBorder="1" applyProtection="1">
      <protection locked="0"/>
    </xf>
    <xf numFmtId="0" fontId="0" fillId="12" borderId="0" xfId="0" applyFill="1" applyProtection="1">
      <protection locked="0"/>
    </xf>
    <xf numFmtId="0" fontId="20" fillId="12" borderId="0" xfId="0" applyFont="1" applyFill="1" applyBorder="1" applyAlignment="1" applyProtection="1">
      <alignment wrapText="1"/>
      <protection locked="0"/>
    </xf>
    <xf numFmtId="0" fontId="20" fillId="12" borderId="9" xfId="0" applyFont="1" applyFill="1" applyBorder="1" applyAlignment="1" applyProtection="1">
      <alignment wrapText="1"/>
      <protection locked="0"/>
    </xf>
    <xf numFmtId="0" fontId="20" fillId="12" borderId="47" xfId="0" applyFont="1" applyFill="1" applyBorder="1" applyAlignment="1" applyProtection="1">
      <alignment wrapText="1"/>
      <protection locked="0"/>
    </xf>
    <xf numFmtId="0" fontId="20" fillId="12" borderId="8" xfId="0" applyFont="1" applyFill="1" applyBorder="1" applyAlignment="1" applyProtection="1">
      <alignment wrapText="1"/>
      <protection locked="0"/>
    </xf>
    <xf numFmtId="0" fontId="20" fillId="12" borderId="7" xfId="0" applyFont="1" applyFill="1" applyBorder="1" applyAlignment="1" applyProtection="1">
      <alignment wrapText="1"/>
      <protection locked="0"/>
    </xf>
    <xf numFmtId="39" fontId="38" fillId="25" borderId="92" xfId="19" applyNumberFormat="1" applyFont="1" applyFill="1" applyBorder="1" applyAlignment="1" applyProtection="1">
      <alignment horizontal="center" vertical="center"/>
      <protection locked="0"/>
    </xf>
    <xf numFmtId="39" fontId="38" fillId="25" borderId="94" xfId="19" applyNumberFormat="1" applyFont="1" applyFill="1" applyBorder="1" applyAlignment="1" applyProtection="1">
      <alignment horizontal="center" vertical="center"/>
      <protection locked="0"/>
    </xf>
    <xf numFmtId="39" fontId="38" fillId="25" borderId="93" xfId="19" applyNumberFormat="1" applyFont="1" applyFill="1" applyBorder="1" applyAlignment="1" applyProtection="1">
      <alignment horizontal="center" vertical="center"/>
      <protection locked="0"/>
    </xf>
    <xf numFmtId="0" fontId="13" fillId="7" borderId="28" xfId="0" applyFont="1" applyFill="1" applyBorder="1" applyAlignment="1">
      <alignment horizontal="center" vertical="center" wrapText="1"/>
    </xf>
    <xf numFmtId="0" fontId="13" fillId="7" borderId="27" xfId="0" applyFont="1" applyFill="1" applyBorder="1" applyAlignment="1">
      <alignment horizontal="center" vertical="center" wrapText="1"/>
    </xf>
    <xf numFmtId="0" fontId="37" fillId="12" borderId="0" xfId="0" applyFont="1" applyFill="1" applyBorder="1" applyAlignment="1" applyProtection="1">
      <alignment horizontal="center" vertical="center" wrapText="1"/>
      <protection locked="0"/>
    </xf>
    <xf numFmtId="0" fontId="2" fillId="12" borderId="0" xfId="0" applyFont="1" applyFill="1" applyBorder="1" applyAlignment="1" applyProtection="1">
      <alignment horizontal="center" vertical="center"/>
      <protection locked="0"/>
    </xf>
    <xf numFmtId="0" fontId="2" fillId="12" borderId="42" xfId="0" applyFont="1" applyFill="1" applyBorder="1" applyAlignment="1" applyProtection="1">
      <alignment horizontal="center" vertical="center"/>
      <protection locked="0"/>
    </xf>
    <xf numFmtId="49" fontId="11" fillId="0" borderId="6" xfId="0" applyNumberFormat="1" applyFont="1" applyFill="1" applyBorder="1" applyAlignment="1">
      <alignment horizontal="center" vertical="center" wrapText="1"/>
    </xf>
    <xf numFmtId="0" fontId="11" fillId="0" borderId="41" xfId="0" applyFont="1" applyBorder="1" applyAlignment="1">
      <alignment horizontal="center"/>
    </xf>
    <xf numFmtId="0" fontId="11" fillId="0" borderId="0" xfId="0" applyFont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 applyAlignment="1">
      <alignment horizontal="center" vertical="center"/>
    </xf>
    <xf numFmtId="4" fontId="9" fillId="7" borderId="29" xfId="0" applyNumberFormat="1" applyFont="1" applyFill="1" applyBorder="1" applyAlignment="1">
      <alignment horizontal="center" vertical="center" wrapText="1"/>
    </xf>
    <xf numFmtId="4" fontId="9" fillId="7" borderId="31" xfId="0" applyNumberFormat="1" applyFont="1" applyFill="1" applyBorder="1" applyAlignment="1">
      <alignment horizontal="center" vertical="center" wrapText="1"/>
    </xf>
    <xf numFmtId="4" fontId="9" fillId="7" borderId="34" xfId="0" applyNumberFormat="1" applyFont="1" applyFill="1" applyBorder="1" applyAlignment="1">
      <alignment horizontal="center" vertical="center" wrapText="1"/>
    </xf>
    <xf numFmtId="0" fontId="13" fillId="7" borderId="26" xfId="0" applyFont="1" applyFill="1" applyBorder="1" applyAlignment="1">
      <alignment horizontal="center" vertical="center"/>
    </xf>
    <xf numFmtId="0" fontId="13" fillId="7" borderId="32" xfId="0" applyFont="1" applyFill="1" applyBorder="1" applyAlignment="1">
      <alignment horizontal="center" vertical="center"/>
    </xf>
    <xf numFmtId="0" fontId="13" fillId="7" borderId="27" xfId="0" applyFont="1" applyFill="1" applyBorder="1" applyAlignment="1">
      <alignment horizontal="center" vertical="center"/>
    </xf>
    <xf numFmtId="0" fontId="13" fillId="7" borderId="30" xfId="0" applyFont="1" applyFill="1" applyBorder="1" applyAlignment="1">
      <alignment horizontal="center" vertical="center"/>
    </xf>
    <xf numFmtId="0" fontId="13" fillId="7" borderId="33" xfId="0" applyFont="1" applyFill="1" applyBorder="1" applyAlignment="1">
      <alignment horizontal="center" vertical="center"/>
    </xf>
    <xf numFmtId="4" fontId="13" fillId="7" borderId="28" xfId="0" applyNumberFormat="1" applyFont="1" applyFill="1" applyBorder="1" applyAlignment="1">
      <alignment horizontal="center" vertical="center"/>
    </xf>
    <xf numFmtId="4" fontId="13" fillId="7" borderId="27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/>
    </xf>
    <xf numFmtId="0" fontId="31" fillId="0" borderId="0" xfId="0" applyNumberFormat="1" applyFont="1" applyFill="1" applyBorder="1" applyAlignment="1">
      <alignment horizontal="center" vertical="center" wrapText="1"/>
    </xf>
    <xf numFmtId="0" fontId="31" fillId="0" borderId="6" xfId="0" applyNumberFormat="1" applyFont="1" applyFill="1" applyBorder="1" applyAlignment="1">
      <alignment horizontal="center" vertical="center" wrapText="1"/>
    </xf>
    <xf numFmtId="0" fontId="32" fillId="15" borderId="80" xfId="0" applyFont="1" applyFill="1" applyBorder="1" applyAlignment="1">
      <alignment horizontal="left"/>
    </xf>
    <xf numFmtId="0" fontId="32" fillId="15" borderId="81" xfId="0" applyFont="1" applyFill="1" applyBorder="1" applyAlignment="1">
      <alignment horizontal="left"/>
    </xf>
    <xf numFmtId="0" fontId="8" fillId="0" borderId="18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30" fillId="4" borderId="0" xfId="0" applyFont="1" applyFill="1" applyAlignment="1">
      <alignment horizontal="center" vertical="center"/>
    </xf>
    <xf numFmtId="49" fontId="8" fillId="0" borderId="19" xfId="0" applyNumberFormat="1" applyFont="1" applyBorder="1" applyAlignment="1">
      <alignment horizontal="center" vertical="center"/>
    </xf>
    <xf numFmtId="49" fontId="6" fillId="6" borderId="18" xfId="0" applyNumberFormat="1" applyFont="1" applyFill="1" applyBorder="1" applyAlignment="1">
      <alignment horizontal="center" vertical="center"/>
    </xf>
    <xf numFmtId="0" fontId="7" fillId="6" borderId="18" xfId="0" applyFont="1" applyFill="1" applyBorder="1" applyAlignment="1">
      <alignment horizontal="center" vertical="center"/>
    </xf>
    <xf numFmtId="0" fontId="8" fillId="6" borderId="1" xfId="0" applyFont="1" applyFill="1" applyBorder="1" applyAlignment="1">
      <alignment horizontal="center" vertical="center"/>
    </xf>
    <xf numFmtId="0" fontId="0" fillId="6" borderId="1" xfId="0" applyFill="1" applyBorder="1" applyAlignment="1">
      <alignment horizontal="center" vertical="center"/>
    </xf>
    <xf numFmtId="0" fontId="8" fillId="6" borderId="19" xfId="0" applyFont="1" applyFill="1" applyBorder="1" applyAlignment="1">
      <alignment horizontal="center" vertical="center"/>
    </xf>
    <xf numFmtId="0" fontId="35" fillId="5" borderId="18" xfId="0" applyFont="1" applyFill="1" applyBorder="1" applyAlignment="1">
      <alignment horizontal="right" vertical="center"/>
    </xf>
    <xf numFmtId="0" fontId="35" fillId="5" borderId="1" xfId="0" applyFont="1" applyFill="1" applyBorder="1" applyAlignment="1">
      <alignment horizontal="right" vertical="center"/>
    </xf>
    <xf numFmtId="0" fontId="35" fillId="0" borderId="83" xfId="0" applyFont="1" applyFill="1" applyBorder="1" applyAlignment="1">
      <alignment horizontal="center"/>
    </xf>
    <xf numFmtId="0" fontId="35" fillId="0" borderId="21" xfId="0" applyFont="1" applyFill="1" applyBorder="1" applyAlignment="1">
      <alignment horizontal="center"/>
    </xf>
    <xf numFmtId="0" fontId="35" fillId="0" borderId="84" xfId="0" applyFont="1" applyFill="1" applyBorder="1" applyAlignment="1">
      <alignment horizontal="center"/>
    </xf>
    <xf numFmtId="0" fontId="8" fillId="0" borderId="11" xfId="0" applyFont="1" applyFill="1" applyBorder="1" applyAlignment="1">
      <alignment horizontal="left" vertical="center"/>
    </xf>
    <xf numFmtId="0" fontId="32" fillId="0" borderId="12" xfId="0" applyFont="1" applyFill="1" applyBorder="1" applyAlignment="1">
      <alignment horizontal="left" vertical="center"/>
    </xf>
    <xf numFmtId="0" fontId="32" fillId="0" borderId="13" xfId="0" applyFont="1" applyFill="1" applyBorder="1" applyAlignment="1">
      <alignment horizontal="left" vertical="center"/>
    </xf>
    <xf numFmtId="0" fontId="8" fillId="6" borderId="24" xfId="0" applyFont="1" applyFill="1" applyBorder="1" applyAlignment="1">
      <alignment horizontal="center" wrapText="1"/>
    </xf>
    <xf numFmtId="0" fontId="8" fillId="6" borderId="25" xfId="0" applyFont="1" applyFill="1" applyBorder="1" applyAlignment="1">
      <alignment horizontal="center" wrapText="1"/>
    </xf>
    <xf numFmtId="0" fontId="8" fillId="6" borderId="10" xfId="0" applyFont="1" applyFill="1" applyBorder="1" applyAlignment="1">
      <alignment horizontal="center" wrapText="1"/>
    </xf>
    <xf numFmtId="49" fontId="21" fillId="13" borderId="52" xfId="0" applyNumberFormat="1" applyFont="1" applyFill="1" applyBorder="1" applyAlignment="1">
      <alignment horizontal="center" vertical="center" wrapText="1"/>
    </xf>
    <xf numFmtId="0" fontId="21" fillId="13" borderId="53" xfId="0" applyFont="1" applyFill="1" applyBorder="1" applyAlignment="1">
      <alignment horizontal="center" vertical="center" wrapText="1"/>
    </xf>
    <xf numFmtId="0" fontId="21" fillId="13" borderId="54" xfId="0" applyFont="1" applyFill="1" applyBorder="1" applyAlignment="1">
      <alignment horizontal="center" vertical="center" wrapText="1"/>
    </xf>
    <xf numFmtId="0" fontId="23" fillId="11" borderId="55" xfId="18" applyFont="1" applyFill="1" applyBorder="1" applyAlignment="1" applyProtection="1">
      <alignment horizontal="center" vertical="center" wrapText="1"/>
    </xf>
    <xf numFmtId="0" fontId="23" fillId="11" borderId="61" xfId="18" applyFont="1" applyFill="1" applyBorder="1" applyAlignment="1" applyProtection="1">
      <alignment horizontal="center" vertical="center" wrapText="1"/>
    </xf>
    <xf numFmtId="0" fontId="23" fillId="11" borderId="56" xfId="18" applyFont="1" applyFill="1" applyBorder="1" applyAlignment="1" applyProtection="1">
      <alignment horizontal="center" vertical="center" wrapText="1"/>
    </xf>
    <xf numFmtId="0" fontId="23" fillId="11" borderId="62" xfId="18" applyFont="1" applyFill="1" applyBorder="1" applyAlignment="1" applyProtection="1">
      <alignment horizontal="center" vertical="center" wrapText="1"/>
    </xf>
    <xf numFmtId="0" fontId="24" fillId="11" borderId="57" xfId="18" applyFont="1" applyFill="1" applyBorder="1" applyAlignment="1">
      <alignment horizontal="center" vertical="justify" wrapText="1"/>
    </xf>
    <xf numFmtId="0" fontId="24" fillId="11" borderId="58" xfId="18" applyFont="1" applyFill="1" applyBorder="1" applyAlignment="1">
      <alignment horizontal="center" vertical="justify" wrapText="1"/>
    </xf>
    <xf numFmtId="0" fontId="24" fillId="11" borderId="59" xfId="18" applyFont="1" applyFill="1" applyBorder="1" applyAlignment="1">
      <alignment horizontal="center" vertical="justify" wrapText="1"/>
    </xf>
    <xf numFmtId="0" fontId="24" fillId="11" borderId="56" xfId="18" applyFont="1" applyFill="1" applyBorder="1" applyAlignment="1">
      <alignment horizontal="center" vertical="justify" wrapText="1"/>
    </xf>
    <xf numFmtId="0" fontId="24" fillId="11" borderId="60" xfId="18" applyFont="1" applyFill="1" applyBorder="1" applyAlignment="1">
      <alignment horizontal="center" vertical="justify" wrapText="1"/>
    </xf>
    <xf numFmtId="0" fontId="23" fillId="11" borderId="56" xfId="18" applyFont="1" applyFill="1" applyBorder="1" applyAlignment="1">
      <alignment horizontal="center" vertical="justify" wrapText="1"/>
    </xf>
    <xf numFmtId="0" fontId="23" fillId="11" borderId="56" xfId="18" applyFont="1" applyFill="1" applyBorder="1" applyAlignment="1">
      <alignment horizontal="center" vertical="center" wrapText="1"/>
    </xf>
    <xf numFmtId="0" fontId="23" fillId="11" borderId="62" xfId="18" applyFont="1" applyFill="1" applyBorder="1" applyAlignment="1">
      <alignment horizontal="center" vertical="center" wrapText="1"/>
    </xf>
    <xf numFmtId="0" fontId="23" fillId="11" borderId="60" xfId="18" applyFont="1" applyFill="1" applyBorder="1" applyAlignment="1">
      <alignment horizontal="center" vertical="center" wrapText="1"/>
    </xf>
    <xf numFmtId="0" fontId="23" fillId="11" borderId="63" xfId="18" applyFont="1" applyFill="1" applyBorder="1" applyAlignment="1">
      <alignment horizontal="center" vertical="center" wrapText="1"/>
    </xf>
    <xf numFmtId="0" fontId="25" fillId="8" borderId="53" xfId="18" applyFont="1" applyFill="1" applyBorder="1" applyAlignment="1" applyProtection="1">
      <alignment horizontal="center" vertical="center" wrapText="1"/>
    </xf>
    <xf numFmtId="0" fontId="9" fillId="0" borderId="55" xfId="18" applyFont="1" applyBorder="1" applyAlignment="1" applyProtection="1">
      <alignment horizontal="center" vertical="center" wrapText="1"/>
      <protection locked="0"/>
    </xf>
    <xf numFmtId="0" fontId="9" fillId="0" borderId="55" xfId="18" quotePrefix="1" applyFont="1" applyBorder="1" applyAlignment="1" applyProtection="1">
      <alignment horizontal="center" vertical="center" wrapText="1"/>
      <protection locked="0"/>
    </xf>
    <xf numFmtId="0" fontId="9" fillId="5" borderId="56" xfId="0" applyFont="1" applyFill="1" applyBorder="1" applyAlignment="1">
      <alignment vertical="center" wrapText="1"/>
    </xf>
    <xf numFmtId="4" fontId="10" fillId="8" borderId="60" xfId="18" applyNumberFormat="1" applyFont="1" applyFill="1" applyBorder="1" applyAlignment="1">
      <alignment horizontal="center" vertical="center" wrapText="1"/>
    </xf>
    <xf numFmtId="0" fontId="10" fillId="8" borderId="60" xfId="18" applyFont="1" applyFill="1" applyBorder="1" applyAlignment="1">
      <alignment horizontal="center" vertical="center" wrapText="1"/>
    </xf>
    <xf numFmtId="10" fontId="28" fillId="9" borderId="56" xfId="18" applyNumberFormat="1" applyFont="1" applyFill="1" applyBorder="1" applyAlignment="1">
      <alignment horizontal="center" vertical="center" wrapText="1"/>
    </xf>
    <xf numFmtId="10" fontId="28" fillId="9" borderId="57" xfId="18" applyNumberFormat="1" applyFont="1" applyFill="1" applyBorder="1" applyAlignment="1">
      <alignment horizontal="center" vertical="center" wrapText="1"/>
    </xf>
    <xf numFmtId="10" fontId="28" fillId="9" borderId="59" xfId="18" applyNumberFormat="1" applyFont="1" applyFill="1" applyBorder="1" applyAlignment="1">
      <alignment horizontal="center" vertical="center" wrapText="1"/>
    </xf>
    <xf numFmtId="0" fontId="25" fillId="8" borderId="56" xfId="18" applyFont="1" applyFill="1" applyBorder="1" applyAlignment="1" applyProtection="1">
      <alignment horizontal="center" vertical="center" wrapText="1"/>
    </xf>
    <xf numFmtId="0" fontId="9" fillId="5" borderId="64" xfId="0" applyFont="1" applyFill="1" applyBorder="1" applyAlignment="1">
      <alignment horizontal="left" vertical="center" wrapText="1"/>
    </xf>
    <xf numFmtId="0" fontId="9" fillId="5" borderId="53" xfId="0" applyFont="1" applyFill="1" applyBorder="1" applyAlignment="1">
      <alignment horizontal="left" vertical="center" wrapText="1"/>
    </xf>
    <xf numFmtId="4" fontId="10" fillId="8" borderId="65" xfId="18" applyNumberFormat="1" applyFont="1" applyFill="1" applyBorder="1" applyAlignment="1">
      <alignment horizontal="center" vertical="center" wrapText="1"/>
    </xf>
    <xf numFmtId="4" fontId="10" fillId="8" borderId="54" xfId="18" applyNumberFormat="1" applyFont="1" applyFill="1" applyBorder="1" applyAlignment="1">
      <alignment horizontal="center" vertical="center" wrapText="1"/>
    </xf>
    <xf numFmtId="10" fontId="26" fillId="8" borderId="70" xfId="18" applyNumberFormat="1" applyFont="1" applyFill="1" applyBorder="1" applyAlignment="1">
      <alignment horizontal="center" vertical="center" wrapText="1"/>
    </xf>
    <xf numFmtId="10" fontId="26" fillId="8" borderId="51" xfId="18" applyNumberFormat="1" applyFont="1" applyFill="1" applyBorder="1" applyAlignment="1">
      <alignment horizontal="center" vertical="center" wrapText="1"/>
    </xf>
    <xf numFmtId="10" fontId="26" fillId="8" borderId="77" xfId="18" applyNumberFormat="1" applyFont="1" applyFill="1" applyBorder="1" applyAlignment="1">
      <alignment horizontal="center" vertical="center" wrapText="1"/>
    </xf>
    <xf numFmtId="0" fontId="23" fillId="14" borderId="56" xfId="18" applyFont="1" applyFill="1" applyBorder="1" applyAlignment="1">
      <alignment horizontal="center" vertical="justify" wrapText="1"/>
    </xf>
    <xf numFmtId="4" fontId="15" fillId="11" borderId="76" xfId="18" applyNumberFormat="1" applyFont="1" applyFill="1" applyBorder="1" applyAlignment="1">
      <alignment horizontal="right" vertical="justify" wrapText="1"/>
    </xf>
    <xf numFmtId="0" fontId="14" fillId="11" borderId="76" xfId="0" applyFont="1" applyFill="1" applyBorder="1" applyAlignment="1">
      <alignment horizontal="right" vertical="justify" wrapText="1"/>
    </xf>
    <xf numFmtId="10" fontId="9" fillId="8" borderId="56" xfId="1" applyNumberFormat="1" applyFont="1" applyFill="1" applyBorder="1" applyAlignment="1">
      <alignment horizontal="center" vertical="justify" wrapText="1"/>
    </xf>
    <xf numFmtId="10" fontId="10" fillId="8" borderId="56" xfId="0" applyNumberFormat="1" applyFont="1" applyFill="1" applyBorder="1" applyAlignment="1">
      <alignment horizontal="center" vertical="justify" wrapText="1"/>
    </xf>
    <xf numFmtId="0" fontId="29" fillId="8" borderId="68" xfId="0" applyFont="1" applyFill="1" applyBorder="1" applyAlignment="1">
      <alignment horizontal="center" vertical="center" wrapText="1"/>
    </xf>
    <xf numFmtId="0" fontId="29" fillId="8" borderId="69" xfId="0" applyFont="1" applyFill="1" applyBorder="1" applyAlignment="1">
      <alignment horizontal="center" vertical="center" wrapText="1"/>
    </xf>
    <xf numFmtId="4" fontId="15" fillId="11" borderId="56" xfId="0" applyNumberFormat="1" applyFont="1" applyFill="1" applyBorder="1" applyAlignment="1">
      <alignment horizontal="right" vertical="justify" wrapText="1"/>
    </xf>
    <xf numFmtId="0" fontId="15" fillId="11" borderId="56" xfId="0" applyFont="1" applyFill="1" applyBorder="1" applyAlignment="1">
      <alignment horizontal="right" vertical="justify" wrapText="1"/>
    </xf>
    <xf numFmtId="0" fontId="2" fillId="12" borderId="6" xfId="0" applyFont="1" applyFill="1" applyBorder="1" applyAlignment="1" applyProtection="1">
      <alignment horizontal="center" vertical="center"/>
      <protection locked="0"/>
    </xf>
    <xf numFmtId="0" fontId="6" fillId="5" borderId="0" xfId="0" applyFont="1" applyFill="1" applyBorder="1" applyAlignment="1">
      <alignment horizontal="center" wrapText="1"/>
    </xf>
    <xf numFmtId="0" fontId="10" fillId="5" borderId="0" xfId="0" applyFont="1" applyFill="1" applyBorder="1" applyAlignment="1">
      <alignment horizontal="center" wrapText="1"/>
    </xf>
    <xf numFmtId="4" fontId="24" fillId="11" borderId="71" xfId="18" applyNumberFormat="1" applyFont="1" applyFill="1" applyBorder="1" applyAlignment="1">
      <alignment horizontal="center" vertical="center" wrapText="1"/>
    </xf>
    <xf numFmtId="4" fontId="24" fillId="11" borderId="74" xfId="18" applyNumberFormat="1" applyFont="1" applyFill="1" applyBorder="1" applyAlignment="1">
      <alignment horizontal="center" vertical="center" wrapText="1"/>
    </xf>
    <xf numFmtId="4" fontId="24" fillId="11" borderId="78" xfId="18" applyNumberFormat="1" applyFont="1" applyFill="1" applyBorder="1" applyAlignment="1">
      <alignment horizontal="center" vertical="center" wrapText="1"/>
    </xf>
    <xf numFmtId="4" fontId="15" fillId="11" borderId="56" xfId="18" applyNumberFormat="1" applyFont="1" applyFill="1" applyBorder="1" applyAlignment="1">
      <alignment horizontal="right" vertical="justify" wrapText="1"/>
    </xf>
    <xf numFmtId="0" fontId="14" fillId="11" borderId="56" xfId="0" applyFont="1" applyFill="1" applyBorder="1" applyAlignment="1">
      <alignment horizontal="right" vertical="justify" wrapText="1"/>
    </xf>
    <xf numFmtId="0" fontId="38" fillId="0" borderId="104" xfId="8" applyFont="1" applyBorder="1" applyAlignment="1">
      <alignment horizontal="left" vertical="center"/>
    </xf>
    <xf numFmtId="0" fontId="38" fillId="0" borderId="105" xfId="8" applyFont="1" applyBorder="1" applyAlignment="1">
      <alignment horizontal="left" vertical="center"/>
    </xf>
    <xf numFmtId="0" fontId="38" fillId="0" borderId="106" xfId="8" applyFont="1" applyBorder="1" applyAlignment="1">
      <alignment horizontal="left" vertical="center"/>
    </xf>
    <xf numFmtId="0" fontId="39" fillId="0" borderId="111" xfId="8" applyFont="1" applyBorder="1" applyAlignment="1">
      <alignment horizontal="center" vertical="center"/>
    </xf>
    <xf numFmtId="0" fontId="39" fillId="0" borderId="8" xfId="8" applyFont="1" applyBorder="1" applyAlignment="1">
      <alignment horizontal="center" vertical="center"/>
    </xf>
    <xf numFmtId="0" fontId="39" fillId="0" borderId="7" xfId="8" applyFont="1" applyBorder="1" applyAlignment="1">
      <alignment horizontal="center" vertical="center"/>
    </xf>
    <xf numFmtId="0" fontId="40" fillId="0" borderId="91" xfId="8" applyFont="1" applyBorder="1" applyAlignment="1">
      <alignment horizontal="center" vertical="center" wrapText="1"/>
    </xf>
    <xf numFmtId="2" fontId="38" fillId="0" borderId="91" xfId="8" applyNumberFormat="1" applyFont="1" applyFill="1" applyBorder="1" applyAlignment="1">
      <alignment horizontal="center" vertical="center"/>
    </xf>
    <xf numFmtId="2" fontId="38" fillId="0" borderId="93" xfId="8" applyNumberFormat="1" applyFont="1" applyFill="1" applyBorder="1" applyAlignment="1">
      <alignment horizontal="center" vertical="center"/>
    </xf>
    <xf numFmtId="0" fontId="41" fillId="0" borderId="1" xfId="8" applyFont="1" applyFill="1" applyBorder="1" applyAlignment="1">
      <alignment horizontal="center" vertical="center"/>
    </xf>
    <xf numFmtId="0" fontId="41" fillId="0" borderId="1" xfId="8" applyFont="1" applyBorder="1" applyAlignment="1">
      <alignment horizontal="center" vertical="center"/>
    </xf>
    <xf numFmtId="0" fontId="38" fillId="0" borderId="95" xfId="8" applyFont="1" applyFill="1" applyBorder="1" applyAlignment="1">
      <alignment vertical="center"/>
    </xf>
    <xf numFmtId="0" fontId="38" fillId="0" borderId="0" xfId="8" applyFont="1" applyFill="1" applyBorder="1" applyAlignment="1">
      <alignment vertical="center"/>
    </xf>
    <xf numFmtId="0" fontId="38" fillId="0" borderId="9" xfId="8" applyFont="1" applyFill="1" applyBorder="1" applyAlignment="1">
      <alignment vertical="center"/>
    </xf>
    <xf numFmtId="0" fontId="41" fillId="0" borderId="96" xfId="8" applyFont="1" applyBorder="1" applyAlignment="1">
      <alignment horizontal="center" vertical="center"/>
    </xf>
    <xf numFmtId="0" fontId="41" fillId="0" borderId="6" xfId="8" applyFont="1" applyBorder="1" applyAlignment="1">
      <alignment horizontal="center" vertical="center"/>
    </xf>
    <xf numFmtId="0" fontId="40" fillId="0" borderId="91" xfId="8" applyFont="1" applyBorder="1" applyAlignment="1">
      <alignment horizontal="center" vertical="center"/>
    </xf>
    <xf numFmtId="0" fontId="38" fillId="0" borderId="95" xfId="8" applyFont="1" applyFill="1" applyBorder="1" applyAlignment="1">
      <alignment vertical="center" wrapText="1"/>
    </xf>
    <xf numFmtId="0" fontId="38" fillId="0" borderId="0" xfId="8" applyFont="1" applyFill="1" applyBorder="1" applyAlignment="1">
      <alignment vertical="center" wrapText="1"/>
    </xf>
    <xf numFmtId="0" fontId="38" fillId="0" borderId="9" xfId="8" applyFont="1" applyFill="1" applyBorder="1" applyAlignment="1">
      <alignment vertical="center" wrapText="1"/>
    </xf>
    <xf numFmtId="0" fontId="38" fillId="0" borderId="100" xfId="8" applyFont="1" applyBorder="1" applyAlignment="1">
      <alignment horizontal="left" vertical="center"/>
    </xf>
    <xf numFmtId="0" fontId="38" fillId="0" borderId="101" xfId="8" applyFont="1" applyBorder="1" applyAlignment="1">
      <alignment horizontal="left" vertical="center"/>
    </xf>
    <xf numFmtId="0" fontId="38" fillId="0" borderId="102" xfId="8" applyFont="1" applyBorder="1" applyAlignment="1">
      <alignment horizontal="left" vertical="center"/>
    </xf>
    <xf numFmtId="0" fontId="39" fillId="16" borderId="86" xfId="8" applyFont="1" applyFill="1" applyBorder="1" applyAlignment="1" applyProtection="1">
      <alignment horizontal="center" vertical="center"/>
      <protection locked="0"/>
    </xf>
    <xf numFmtId="0" fontId="39" fillId="16" borderId="0" xfId="8" applyFont="1" applyFill="1" applyBorder="1" applyAlignment="1" applyProtection="1">
      <alignment horizontal="center" vertical="center"/>
      <protection locked="0"/>
    </xf>
    <xf numFmtId="0" fontId="39" fillId="16" borderId="87" xfId="8" applyFont="1" applyFill="1" applyBorder="1" applyAlignment="1" applyProtection="1">
      <alignment horizontal="center" vertical="center"/>
      <protection locked="0"/>
    </xf>
    <xf numFmtId="0" fontId="39" fillId="16" borderId="88" xfId="8" applyFont="1" applyFill="1" applyBorder="1" applyAlignment="1" applyProtection="1">
      <alignment horizontal="center" vertical="center"/>
      <protection locked="0"/>
    </xf>
    <xf numFmtId="0" fontId="39" fillId="16" borderId="89" xfId="8" applyFont="1" applyFill="1" applyBorder="1" applyAlignment="1" applyProtection="1">
      <alignment horizontal="center" vertical="center"/>
      <protection locked="0"/>
    </xf>
    <xf numFmtId="0" fontId="39" fillId="4" borderId="89" xfId="8" applyFont="1" applyFill="1" applyBorder="1" applyAlignment="1" applyProtection="1">
      <alignment horizontal="center" vertical="center"/>
      <protection locked="0"/>
    </xf>
    <xf numFmtId="0" fontId="39" fillId="16" borderId="90" xfId="8" applyFont="1" applyFill="1" applyBorder="1" applyAlignment="1" applyProtection="1">
      <alignment horizontal="center" vertical="center"/>
      <protection locked="0"/>
    </xf>
    <xf numFmtId="0" fontId="38" fillId="0" borderId="114" xfId="8" applyFont="1" applyBorder="1" applyAlignment="1">
      <alignment horizontal="left" vertical="center"/>
    </xf>
    <xf numFmtId="0" fontId="38" fillId="0" borderId="115" xfId="8" applyFont="1" applyBorder="1" applyAlignment="1">
      <alignment horizontal="left" vertical="center"/>
    </xf>
    <xf numFmtId="0" fontId="38" fillId="0" borderId="116" xfId="8" applyFont="1" applyBorder="1" applyAlignment="1">
      <alignment horizontal="left" vertical="center"/>
    </xf>
    <xf numFmtId="0" fontId="34" fillId="0" borderId="0" xfId="8" applyFont="1" applyFill="1" applyAlignment="1">
      <alignment horizontal="center"/>
    </xf>
    <xf numFmtId="0" fontId="38" fillId="0" borderId="0" xfId="8" applyFont="1" applyAlignment="1">
      <alignment horizontal="center" vertical="center" wrapText="1"/>
    </xf>
  </cellXfs>
  <cellStyles count="20">
    <cellStyle name="Moeda 2" xfId="5"/>
    <cellStyle name="Moeda 3" xfId="16"/>
    <cellStyle name="Normal" xfId="0" builtinId="0"/>
    <cellStyle name="Normal 2" xfId="2"/>
    <cellStyle name="Normal 2 2" xfId="7"/>
    <cellStyle name="Normal 2 2 2" xfId="8"/>
    <cellStyle name="Normal 2 3" xfId="9"/>
    <cellStyle name="Normal 2 4" xfId="6"/>
    <cellStyle name="Normal 3" xfId="10"/>
    <cellStyle name="Normal 4" xfId="4"/>
    <cellStyle name="Normal_Ed. Juruá" xfId="18"/>
    <cellStyle name="Porcentagem" xfId="1" builtinId="5"/>
    <cellStyle name="Porcentagem 2" xfId="11"/>
    <cellStyle name="Separador de milhares 2" xfId="12"/>
    <cellStyle name="Separador de milhares 2_ORÇAMENTO matureia corrigido (DEZ 2009)" xfId="19"/>
    <cellStyle name="Vírgula 2" xfId="3"/>
    <cellStyle name="Vírgula 2 2" xfId="14"/>
    <cellStyle name="Vírgula 3" xfId="15"/>
    <cellStyle name="Vírgula 4" xfId="13"/>
    <cellStyle name="Vírgula 5" xfId="17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4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r>
              <a:rPr lang="pt-BR"/>
              <a:t>DESENVOLVIMENTO FÍSICO/MENSAL</a:t>
            </a:r>
          </a:p>
        </c:rich>
      </c:tx>
      <c:overlay val="0"/>
      <c:spPr>
        <a:noFill/>
        <a:ln w="25400">
          <a:noFill/>
        </a:ln>
      </c:spPr>
    </c:title>
    <c:autoTitleDeleted val="0"/>
    <c:plotArea>
      <c:layout>
        <c:manualLayout>
          <c:layoutTarget val="inner"/>
          <c:xMode val="edge"/>
          <c:yMode val="edge"/>
          <c:x val="6.9693114086880226E-2"/>
          <c:y val="0.14969034608378873"/>
          <c:w val="0.8745706786651668"/>
          <c:h val="0.70312092136023985"/>
        </c:manualLayout>
      </c:layout>
      <c:lineChart>
        <c:grouping val="standard"/>
        <c:varyColors val="0"/>
        <c:ser>
          <c:idx val="0"/>
          <c:order val="0"/>
          <c:spPr>
            <a:ln w="25400" cap="flat" cmpd="sng" algn="ctr">
              <a:solidFill>
                <a:schemeClr val="accent3"/>
              </a:solidFill>
              <a:prstDash val="solid"/>
              <a:round/>
            </a:ln>
            <a:effectLst/>
          </c:spPr>
          <c:marker>
            <c:symbol val="circle"/>
            <c:size val="5"/>
            <c:spPr>
              <a:solidFill>
                <a:schemeClr val="lt1"/>
              </a:solidFill>
              <a:ln w="25400" cap="flat" cmpd="sng" algn="ctr">
                <a:solidFill>
                  <a:schemeClr val="accent3"/>
                </a:solidFill>
                <a:prstDash val="solid"/>
              </a:ln>
              <a:effectLst/>
            </c:spPr>
          </c:marker>
          <c:dLbls>
            <c:spPr>
              <a:noFill/>
              <a:ln w="25400">
                <a:noFill/>
              </a:ln>
            </c:spPr>
            <c:txPr>
              <a:bodyPr wrap="square" lIns="38100" tIns="19050" rIns="38100" bIns="19050" anchor="ctr">
                <a:spAutoFit/>
              </a:bodyPr>
              <a:lstStyle/>
              <a:p>
                <a:pPr>
                  <a:defRPr sz="9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endParaRPr lang="pt-BR"/>
              </a:p>
            </c:txPr>
            <c:dLblPos val="b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0"/>
              </c:ext>
            </c:extLst>
          </c:dLbls>
          <c:cat>
            <c:numRef>
              <c:f>[2]CRONOGRAMA_ETAPA_01!$AE$80:$AP$80</c:f>
              <c:numCache>
                <c:formatCode>General</c:formatCode>
                <c:ptCount val="12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</c:numCache>
            </c:numRef>
          </c:cat>
          <c:val>
            <c:numRef>
              <c:f>[2]CRONOGRAMA_ETAPA_01!$AE$81:$AP$81</c:f>
              <c:numCache>
                <c:formatCode>General</c:formatCode>
                <c:ptCount val="12"/>
                <c:pt idx="0">
                  <c:v>1.03E-2</c:v>
                </c:pt>
                <c:pt idx="1">
                  <c:v>2.4400000000000002E-2</c:v>
                </c:pt>
                <c:pt idx="2">
                  <c:v>5.3699999999999998E-2</c:v>
                </c:pt>
                <c:pt idx="3">
                  <c:v>6.6000000000000003E-2</c:v>
                </c:pt>
                <c:pt idx="4">
                  <c:v>0.1036</c:v>
                </c:pt>
                <c:pt idx="5">
                  <c:v>8.5500000000000007E-2</c:v>
                </c:pt>
                <c:pt idx="6">
                  <c:v>8.0199999999999994E-2</c:v>
                </c:pt>
                <c:pt idx="7">
                  <c:v>5.2499999999999998E-2</c:v>
                </c:pt>
                <c:pt idx="8">
                  <c:v>4.53E-2</c:v>
                </c:pt>
                <c:pt idx="9">
                  <c:v>0.1096</c:v>
                </c:pt>
                <c:pt idx="10">
                  <c:v>0.22520000000000001</c:v>
                </c:pt>
                <c:pt idx="11">
                  <c:v>0.14369999999999999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3526-4EEC-94C5-A476F5FA0D7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669190991"/>
        <c:axId val="1"/>
      </c:lineChart>
      <c:catAx>
        <c:axId val="669190991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/>
                  <a:t>MÊS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1"/>
        <c:crosses val="autoZero"/>
        <c:auto val="1"/>
        <c:lblAlgn val="ctr"/>
        <c:lblOffset val="100"/>
        <c:noMultiLvlLbl val="0"/>
      </c:catAx>
      <c:valAx>
        <c:axId val="1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/>
              <a:lstStyle/>
              <a:p>
                <a:pPr>
                  <a:defRPr sz="1000" b="0" i="0" u="none" strike="noStrike" baseline="0">
                    <a:solidFill>
                      <a:srgbClr val="333333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pt-BR"/>
                  <a:t>DESENVOLVIMENTO ESTIMADO
</a:t>
                </a:r>
              </a:p>
            </c:rich>
          </c:tx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900" b="0" i="0" u="none" strike="noStrike" baseline="0">
                <a:solidFill>
                  <a:srgbClr val="333333"/>
                </a:solidFill>
                <a:latin typeface="Calibri"/>
                <a:ea typeface="Calibri"/>
                <a:cs typeface="Calibri"/>
              </a:defRPr>
            </a:pPr>
            <a:endParaRPr lang="pt-BR"/>
          </a:p>
        </c:txPr>
        <c:crossAx val="669190991"/>
        <c:crosses val="autoZero"/>
        <c:crossBetween val="between"/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95260895613142482"/>
          <c:y val="0.52565869915456498"/>
          <c:w val="4.1013784735454473E-2"/>
          <c:h val="6.5707700778456002E-2"/>
        </c:manualLayout>
      </c:layout>
      <c:overlay val="0"/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 paperSize="9" orientation="landscape" horizontalDpi="0" verticalDpi="0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410936</xdr:colOff>
      <xdr:row>3</xdr:row>
      <xdr:rowOff>408215</xdr:rowOff>
    </xdr:from>
    <xdr:to>
      <xdr:col>13</xdr:col>
      <xdr:colOff>191849</xdr:colOff>
      <xdr:row>4</xdr:row>
      <xdr:rowOff>198665</xdr:rowOff>
    </xdr:to>
    <xdr:sp macro="" textlink="">
      <xdr:nvSpPr>
        <xdr:cNvPr id="3" name="Text Box 37"/>
        <xdr:cNvSpPr txBox="1">
          <a:spLocks noChangeAspect="1" noChangeArrowheads="1"/>
        </xdr:cNvSpPr>
      </xdr:nvSpPr>
      <xdr:spPr bwMode="auto">
        <a:xfrm>
          <a:off x="4531179" y="408215"/>
          <a:ext cx="3775970" cy="236764"/>
        </a:xfrm>
        <a:prstGeom prst="rect">
          <a:avLst/>
        </a:prstGeom>
        <a:noFill/>
        <a:ln>
          <a:noFill/>
        </a:ln>
      </xdr:spPr>
      <xdr:txBody>
        <a:bodyPr vertOverflow="clip" wrap="square" lIns="90000" tIns="10800" rIns="90000" bIns="46800" anchor="t" upright="1"/>
        <a:lstStyle/>
        <a:p>
          <a:pPr algn="ctr" rtl="0">
            <a:defRPr sz="1000"/>
          </a:pPr>
          <a:endParaRPr lang="pt-BR" sz="700" b="0" i="0" u="none" strike="noStrike" baseline="0">
            <a:solidFill>
              <a:srgbClr val="000000"/>
            </a:solidFill>
            <a:latin typeface="Verdana"/>
            <a:ea typeface="Verdana"/>
            <a:cs typeface="Verdana"/>
          </a:endParaRPr>
        </a:p>
      </xdr:txBody>
    </xdr:sp>
    <xdr:clientData/>
  </xdr:twoCellAnchor>
  <xdr:twoCellAnchor>
    <xdr:from>
      <xdr:col>0</xdr:col>
      <xdr:colOff>21771</xdr:colOff>
      <xdr:row>81</xdr:row>
      <xdr:rowOff>38100</xdr:rowOff>
    </xdr:from>
    <xdr:to>
      <xdr:col>27</xdr:col>
      <xdr:colOff>685800</xdr:colOff>
      <xdr:row>102</xdr:row>
      <xdr:rowOff>119743</xdr:rowOff>
    </xdr:to>
    <xdr:graphicFrame macro="">
      <xdr:nvGraphicFramePr>
        <xdr:cNvPr id="4" name="Gráfico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326571</xdr:colOff>
          <xdr:row>24</xdr:row>
          <xdr:rowOff>76200</xdr:rowOff>
        </xdr:from>
        <xdr:to>
          <xdr:col>3</xdr:col>
          <xdr:colOff>446314</xdr:colOff>
          <xdr:row>26</xdr:row>
          <xdr:rowOff>141514</xdr:rowOff>
        </xdr:to>
        <xdr:sp macro="" textlink="">
          <xdr:nvSpPr>
            <xdr:cNvPr id="4097" name="Picture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200-00000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E/Radames/2021-2024/LOREN&#199;O%20SANTIN/UNIFICADO/OR&#199;AMENTO%20SEM%20CAL&#199;ADA%20E%20SINALIZA&#199;&#195;O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EQUIPE/Radames/2021-2024/LOREN&#199;O%20SANTIN/UNIFICADO/Avenida_BBD147%20(B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184"/>
      <sheetName val="ORÇAMENTO"/>
      <sheetName val="BDI"/>
      <sheetName val="CRON. DESEMBOLSO"/>
      <sheetName val="CRONOCRAMA &quot;A&quot;"/>
    </sheetNames>
    <sheetDataSet>
      <sheetData sheetId="0"/>
      <sheetData sheetId="1">
        <row r="11">
          <cell r="A11" t="str">
            <v>ORÇAMENTO "A"</v>
          </cell>
        </row>
      </sheetData>
      <sheetData sheetId="2"/>
      <sheetData sheetId="3"/>
      <sheetData sheetId="4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ASE 2014"/>
      <sheetName val="ORÇAMENTO_ETAPA_2"/>
      <sheetName val="CRONOGRAMA_Centro"/>
      <sheetName val="BDI_Mão de Obra "/>
      <sheetName val="BDI_Fornecimento de Equipamento"/>
      <sheetName val="SINTÉTICO_BBD_147"/>
      <sheetName val="CRONOGRAMA_ETAPA_01"/>
      <sheetName val="CPU"/>
      <sheetName val="Cotações"/>
      <sheetName val="COTAÇÃO_LUMI"/>
      <sheetName val="Cálculo Fossa e Sumidouro NOVO"/>
      <sheetName val="Plan2"/>
      <sheetName val="Cron_Desemb"/>
      <sheetName val="Planilha1"/>
    </sheetNames>
    <sheetDataSet>
      <sheetData sheetId="0"/>
      <sheetData sheetId="1"/>
      <sheetData sheetId="2"/>
      <sheetData sheetId="3"/>
      <sheetData sheetId="4"/>
      <sheetData sheetId="5">
        <row r="3">
          <cell r="K3">
            <v>45063</v>
          </cell>
        </row>
      </sheetData>
      <sheetData sheetId="6">
        <row r="80">
          <cell r="AE80">
            <v>1</v>
          </cell>
          <cell r="AF80">
            <v>2</v>
          </cell>
          <cell r="AG80">
            <v>3</v>
          </cell>
          <cell r="AH80">
            <v>4</v>
          </cell>
          <cell r="AI80">
            <v>5</v>
          </cell>
          <cell r="AJ80">
            <v>6</v>
          </cell>
          <cell r="AK80">
            <v>7</v>
          </cell>
          <cell r="AL80">
            <v>8</v>
          </cell>
          <cell r="AM80">
            <v>9</v>
          </cell>
          <cell r="AN80">
            <v>10</v>
          </cell>
          <cell r="AO80">
            <v>11</v>
          </cell>
          <cell r="AP80">
            <v>12</v>
          </cell>
        </row>
        <row r="81">
          <cell r="AE81">
            <v>1.03E-2</v>
          </cell>
          <cell r="AF81">
            <v>2.4400000000000002E-2</v>
          </cell>
          <cell r="AG81">
            <v>5.3699999999999998E-2</v>
          </cell>
          <cell r="AH81">
            <v>6.6000000000000003E-2</v>
          </cell>
          <cell r="AI81">
            <v>0.1036</v>
          </cell>
          <cell r="AJ81">
            <v>8.5500000000000007E-2</v>
          </cell>
          <cell r="AK81">
            <v>8.0199999999999994E-2</v>
          </cell>
          <cell r="AL81">
            <v>5.2499999999999998E-2</v>
          </cell>
          <cell r="AM81">
            <v>4.53E-2</v>
          </cell>
          <cell r="AN81">
            <v>0.1096</v>
          </cell>
          <cell r="AO81">
            <v>0.22520000000000001</v>
          </cell>
          <cell r="AP81">
            <v>0.14369999999999999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Relationship Id="rId4" Type="http://schemas.openxmlformats.org/officeDocument/2006/relationships/image" Target="../media/image1.emf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69"/>
  <sheetViews>
    <sheetView tabSelected="1" topLeftCell="A244" zoomScale="145" zoomScaleNormal="145" workbookViewId="0">
      <selection activeCell="O251" sqref="O251"/>
    </sheetView>
  </sheetViews>
  <sheetFormatPr defaultRowHeight="14.6" x14ac:dyDescent="0.4"/>
  <cols>
    <col min="4" max="4" width="46.921875" customWidth="1"/>
    <col min="6" max="6" width="8.84375" customWidth="1"/>
    <col min="7" max="7" width="8.765625" hidden="1" customWidth="1"/>
    <col min="8" max="8" width="9.23046875" hidden="1" customWidth="1"/>
    <col min="9" max="9" width="18.07421875" customWidth="1"/>
    <col min="10" max="10" width="9.61328125" hidden="1" customWidth="1"/>
    <col min="11" max="11" width="19.61328125" bestFit="1" customWidth="1"/>
  </cols>
  <sheetData>
    <row r="1" spans="1:11" ht="36.450000000000003" customHeight="1" x14ac:dyDescent="0.4">
      <c r="A1" s="309" t="s">
        <v>413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</row>
    <row r="2" spans="1:11" ht="93.45" customHeight="1" thickBot="1" x14ac:dyDescent="0.45">
      <c r="A2" s="310"/>
      <c r="B2" s="310"/>
      <c r="C2" s="310"/>
      <c r="D2" s="310"/>
      <c r="E2" s="310"/>
      <c r="F2" s="310"/>
      <c r="G2" s="310"/>
      <c r="H2" s="310"/>
      <c r="I2" s="310"/>
      <c r="J2" s="310"/>
      <c r="K2" s="310"/>
    </row>
    <row r="3" spans="1:11" ht="15" thickTop="1" x14ac:dyDescent="0.4">
      <c r="A3" s="138" t="s">
        <v>414</v>
      </c>
      <c r="B3" s="130"/>
      <c r="C3" s="139"/>
      <c r="D3" s="140"/>
      <c r="E3" s="140"/>
      <c r="F3" s="140"/>
      <c r="G3" s="140"/>
      <c r="H3" s="141"/>
      <c r="I3" s="136"/>
      <c r="J3" s="136"/>
      <c r="K3" s="136"/>
    </row>
    <row r="4" spans="1:11" x14ac:dyDescent="0.4">
      <c r="A4" s="130" t="s">
        <v>415</v>
      </c>
      <c r="B4" s="130"/>
      <c r="C4" s="131"/>
      <c r="D4" s="132"/>
      <c r="E4" s="132"/>
      <c r="F4" s="132"/>
      <c r="G4" s="132"/>
      <c r="H4" s="133"/>
      <c r="I4" s="136"/>
      <c r="J4" s="136"/>
      <c r="K4" s="136"/>
    </row>
    <row r="5" spans="1:11" x14ac:dyDescent="0.4">
      <c r="A5" s="134"/>
      <c r="B5" s="134"/>
      <c r="C5" s="135"/>
      <c r="D5" s="136"/>
      <c r="E5" s="136"/>
      <c r="F5" s="136"/>
      <c r="G5" s="136"/>
      <c r="H5" s="137"/>
      <c r="I5" s="136"/>
      <c r="J5" s="136"/>
      <c r="K5" s="136"/>
    </row>
    <row r="7" spans="1:11" ht="23.15" x14ac:dyDescent="0.6">
      <c r="A7" s="314" t="s">
        <v>0</v>
      </c>
      <c r="B7" s="314"/>
      <c r="C7" s="314"/>
      <c r="D7" s="314"/>
      <c r="E7" s="314"/>
      <c r="F7" s="314"/>
      <c r="G7" s="314"/>
      <c r="H7" s="314"/>
      <c r="I7" s="314"/>
      <c r="J7" s="314"/>
      <c r="K7" s="314"/>
    </row>
    <row r="8" spans="1:11" ht="23.15" x14ac:dyDescent="0.4">
      <c r="A8" s="315" t="s">
        <v>1</v>
      </c>
      <c r="B8" s="315"/>
      <c r="C8" s="315"/>
      <c r="D8" s="315"/>
      <c r="E8" s="315"/>
      <c r="F8" s="315"/>
      <c r="G8" s="315"/>
      <c r="H8" s="315"/>
      <c r="I8" s="315"/>
      <c r="J8" s="315"/>
      <c r="K8" s="315"/>
    </row>
    <row r="9" spans="1:11" x14ac:dyDescent="0.4">
      <c r="A9" s="2" t="s">
        <v>2</v>
      </c>
      <c r="B9" s="8" t="s">
        <v>3</v>
      </c>
      <c r="C9" s="1"/>
      <c r="D9" s="8"/>
      <c r="E9" s="8"/>
      <c r="F9" s="8"/>
      <c r="G9" s="8"/>
      <c r="H9" s="8"/>
      <c r="I9" s="1"/>
      <c r="J9" s="1"/>
      <c r="K9" s="1"/>
    </row>
    <row r="10" spans="1:11" x14ac:dyDescent="0.4">
      <c r="A10" s="2" t="s">
        <v>4</v>
      </c>
      <c r="B10" s="8" t="s">
        <v>5</v>
      </c>
      <c r="C10" s="1"/>
      <c r="D10" s="8"/>
      <c r="E10" s="8"/>
      <c r="F10" s="8"/>
      <c r="G10" s="8"/>
      <c r="H10" s="8"/>
      <c r="I10" s="1"/>
      <c r="J10" s="1"/>
      <c r="K10" s="1"/>
    </row>
    <row r="11" spans="1:11" x14ac:dyDescent="0.4">
      <c r="A11" s="2" t="s">
        <v>6</v>
      </c>
      <c r="B11" s="50">
        <v>23029.77</v>
      </c>
      <c r="C11" s="9"/>
      <c r="D11" s="8"/>
      <c r="E11" s="8"/>
      <c r="F11" s="8"/>
      <c r="G11" s="8"/>
      <c r="H11" s="8"/>
      <c r="I11" s="1"/>
      <c r="J11" s="50"/>
      <c r="K11" s="1"/>
    </row>
    <row r="12" spans="1:11" x14ac:dyDescent="0.4">
      <c r="A12" s="3" t="s">
        <v>7</v>
      </c>
      <c r="B12" s="11">
        <v>0.19600000000000001</v>
      </c>
      <c r="C12" s="10"/>
      <c r="D12" s="10"/>
      <c r="E12" s="10"/>
      <c r="F12" s="10"/>
      <c r="G12" s="10"/>
      <c r="H12" s="10"/>
      <c r="I12" s="1"/>
      <c r="J12" s="1"/>
      <c r="K12" s="1"/>
    </row>
    <row r="13" spans="1:11" ht="23.6" thickBot="1" x14ac:dyDescent="0.45">
      <c r="A13" s="311"/>
      <c r="B13" s="311"/>
      <c r="C13" s="311"/>
      <c r="D13" s="311"/>
      <c r="E13" s="311"/>
      <c r="F13" s="311"/>
      <c r="G13" s="311"/>
      <c r="H13" s="311"/>
      <c r="I13" s="1"/>
      <c r="J13" s="1"/>
      <c r="K13" s="1"/>
    </row>
    <row r="14" spans="1:11" ht="25.3" thickBot="1" x14ac:dyDescent="0.45">
      <c r="A14" s="4" t="s">
        <v>8</v>
      </c>
      <c r="B14" s="4" t="s">
        <v>9</v>
      </c>
      <c r="C14" s="4" t="s">
        <v>10</v>
      </c>
      <c r="D14" s="5" t="s">
        <v>11</v>
      </c>
      <c r="E14" s="6" t="s">
        <v>12</v>
      </c>
      <c r="F14" s="6" t="s">
        <v>13</v>
      </c>
      <c r="G14" s="1"/>
      <c r="H14" s="1"/>
      <c r="I14" s="7" t="s">
        <v>14</v>
      </c>
      <c r="J14" s="1"/>
      <c r="K14" s="7" t="s">
        <v>15</v>
      </c>
    </row>
    <row r="15" spans="1:11" ht="15" thickBot="1" x14ac:dyDescent="0.45">
      <c r="A15" s="38">
        <v>1</v>
      </c>
      <c r="B15" s="39"/>
      <c r="C15" s="39"/>
      <c r="D15" s="43" t="s">
        <v>16</v>
      </c>
      <c r="E15" s="39"/>
      <c r="F15" s="44"/>
      <c r="G15" s="1"/>
      <c r="H15" s="1"/>
      <c r="I15" s="44"/>
      <c r="J15" s="1"/>
      <c r="K15" s="279">
        <v>0</v>
      </c>
    </row>
    <row r="16" spans="1:11" x14ac:dyDescent="0.4">
      <c r="A16" s="47" t="s">
        <v>17</v>
      </c>
      <c r="B16" s="20" t="s">
        <v>18</v>
      </c>
      <c r="C16" s="21" t="s">
        <v>19</v>
      </c>
      <c r="D16" s="22" t="s">
        <v>20</v>
      </c>
      <c r="E16" s="23" t="s">
        <v>21</v>
      </c>
      <c r="F16" s="24">
        <v>3</v>
      </c>
      <c r="G16" s="1"/>
      <c r="H16" s="1"/>
      <c r="I16" s="282">
        <v>0</v>
      </c>
      <c r="J16" s="142"/>
      <c r="K16" s="280">
        <v>0</v>
      </c>
    </row>
    <row r="17" spans="1:11" ht="44.15" thickBot="1" x14ac:dyDescent="0.45">
      <c r="A17" s="49" t="s">
        <v>22</v>
      </c>
      <c r="B17" s="12" t="s">
        <v>18</v>
      </c>
      <c r="C17" s="13" t="s">
        <v>23</v>
      </c>
      <c r="D17" s="15" t="s">
        <v>24</v>
      </c>
      <c r="E17" s="52" t="s">
        <v>25</v>
      </c>
      <c r="F17" s="14">
        <v>3</v>
      </c>
      <c r="G17" s="1"/>
      <c r="H17" s="1"/>
      <c r="I17" s="283">
        <v>0</v>
      </c>
      <c r="J17" s="142"/>
      <c r="K17" s="281">
        <v>0</v>
      </c>
    </row>
    <row r="18" spans="1:11" ht="15" thickBot="1" x14ac:dyDescent="0.45">
      <c r="A18" s="38">
        <v>2</v>
      </c>
      <c r="B18" s="39"/>
      <c r="C18" s="40"/>
      <c r="D18" s="43" t="s">
        <v>26</v>
      </c>
      <c r="E18" s="39"/>
      <c r="F18" s="41"/>
      <c r="G18" s="1"/>
      <c r="H18" s="1"/>
      <c r="I18" s="42"/>
      <c r="J18" s="1"/>
      <c r="K18" s="279">
        <v>0</v>
      </c>
    </row>
    <row r="19" spans="1:11" ht="45.9" customHeight="1" thickBot="1" x14ac:dyDescent="0.45">
      <c r="A19" s="48" t="s">
        <v>27</v>
      </c>
      <c r="B19" s="16" t="s">
        <v>18</v>
      </c>
      <c r="C19" s="17" t="s">
        <v>28</v>
      </c>
      <c r="D19" s="29" t="s">
        <v>29</v>
      </c>
      <c r="E19" s="18" t="s">
        <v>21</v>
      </c>
      <c r="F19" s="19">
        <v>44810.75</v>
      </c>
      <c r="G19" s="1"/>
      <c r="H19" s="1"/>
      <c r="I19" s="284">
        <v>0</v>
      </c>
      <c r="J19" s="142"/>
      <c r="K19" s="285">
        <v>0</v>
      </c>
    </row>
    <row r="20" spans="1:11" ht="15" thickBot="1" x14ac:dyDescent="0.45">
      <c r="A20" s="38">
        <v>3</v>
      </c>
      <c r="B20" s="39"/>
      <c r="C20" s="40"/>
      <c r="D20" s="43" t="s">
        <v>30</v>
      </c>
      <c r="E20" s="39"/>
      <c r="F20" s="41"/>
      <c r="G20" s="1"/>
      <c r="H20" s="1"/>
      <c r="I20" s="42"/>
      <c r="J20" s="1"/>
      <c r="K20" s="279">
        <v>0</v>
      </c>
    </row>
    <row r="21" spans="1:11" ht="29.15" x14ac:dyDescent="0.4">
      <c r="A21" s="48" t="s">
        <v>31</v>
      </c>
      <c r="B21" s="16" t="s">
        <v>18</v>
      </c>
      <c r="C21" s="17" t="s">
        <v>32</v>
      </c>
      <c r="D21" s="29" t="s">
        <v>33</v>
      </c>
      <c r="E21" s="18" t="s">
        <v>34</v>
      </c>
      <c r="F21" s="19">
        <v>49366.2</v>
      </c>
      <c r="G21" s="1"/>
      <c r="H21" s="1"/>
      <c r="I21" s="284">
        <v>0</v>
      </c>
      <c r="J21" s="1"/>
      <c r="K21" s="285">
        <v>0</v>
      </c>
    </row>
    <row r="22" spans="1:11" ht="43.75" x14ac:dyDescent="0.4">
      <c r="A22" s="49" t="s">
        <v>35</v>
      </c>
      <c r="B22" s="12" t="s">
        <v>18</v>
      </c>
      <c r="C22" s="13" t="s">
        <v>36</v>
      </c>
      <c r="D22" s="15" t="s">
        <v>37</v>
      </c>
      <c r="E22" s="18" t="s">
        <v>34</v>
      </c>
      <c r="F22" s="14">
        <v>2911.4</v>
      </c>
      <c r="G22" s="1"/>
      <c r="H22" s="1"/>
      <c r="I22" s="283">
        <v>0</v>
      </c>
      <c r="J22" s="1"/>
      <c r="K22" s="281">
        <v>0</v>
      </c>
    </row>
    <row r="23" spans="1:11" ht="29.6" thickBot="1" x14ac:dyDescent="0.45">
      <c r="A23" s="49" t="s">
        <v>35</v>
      </c>
      <c r="B23" s="12" t="s">
        <v>18</v>
      </c>
      <c r="C23" s="13" t="s">
        <v>38</v>
      </c>
      <c r="D23" s="15" t="s">
        <v>39</v>
      </c>
      <c r="E23" s="18" t="s">
        <v>34</v>
      </c>
      <c r="F23" s="14">
        <v>2911.4</v>
      </c>
      <c r="G23" s="1"/>
      <c r="H23" s="1"/>
      <c r="I23" s="283">
        <v>0</v>
      </c>
      <c r="J23" s="1"/>
      <c r="K23" s="281">
        <v>0</v>
      </c>
    </row>
    <row r="24" spans="1:11" ht="15" thickBot="1" x14ac:dyDescent="0.45">
      <c r="A24" s="38">
        <v>4</v>
      </c>
      <c r="B24" s="39"/>
      <c r="C24" s="40"/>
      <c r="D24" s="43" t="s">
        <v>40</v>
      </c>
      <c r="E24" s="39"/>
      <c r="F24" s="41"/>
      <c r="G24" s="1"/>
      <c r="H24" s="1"/>
      <c r="I24" s="42"/>
      <c r="J24" s="1"/>
      <c r="K24" s="279">
        <v>0</v>
      </c>
    </row>
    <row r="25" spans="1:11" ht="29.15" x14ac:dyDescent="0.4">
      <c r="A25" s="48" t="s">
        <v>41</v>
      </c>
      <c r="B25" s="16" t="s">
        <v>18</v>
      </c>
      <c r="C25" s="17" t="s">
        <v>42</v>
      </c>
      <c r="D25" s="29" t="s">
        <v>43</v>
      </c>
      <c r="E25" s="18" t="s">
        <v>21</v>
      </c>
      <c r="F25" s="19">
        <v>44810.75</v>
      </c>
      <c r="G25" s="1"/>
      <c r="H25" s="1"/>
      <c r="I25" s="284">
        <v>0</v>
      </c>
      <c r="J25" s="1"/>
      <c r="K25" s="285">
        <v>0</v>
      </c>
    </row>
    <row r="26" spans="1:11" x14ac:dyDescent="0.4">
      <c r="A26" s="48" t="s">
        <v>44</v>
      </c>
      <c r="B26" s="12" t="s">
        <v>18</v>
      </c>
      <c r="C26" s="13" t="s">
        <v>45</v>
      </c>
      <c r="D26" s="15" t="s">
        <v>46</v>
      </c>
      <c r="E26" s="18" t="s">
        <v>34</v>
      </c>
      <c r="F26" s="14">
        <v>8962.15</v>
      </c>
      <c r="G26" s="1"/>
      <c r="H26" s="1"/>
      <c r="I26" s="283">
        <v>0</v>
      </c>
      <c r="J26" s="1"/>
      <c r="K26" s="281">
        <v>0</v>
      </c>
    </row>
    <row r="27" spans="1:11" x14ac:dyDescent="0.4">
      <c r="A27" s="48" t="s">
        <v>47</v>
      </c>
      <c r="B27" s="25" t="s">
        <v>18</v>
      </c>
      <c r="C27" s="26" t="s">
        <v>48</v>
      </c>
      <c r="D27" s="27" t="s">
        <v>49</v>
      </c>
      <c r="E27" s="18" t="s">
        <v>34</v>
      </c>
      <c r="F27" s="28">
        <v>8962.15</v>
      </c>
      <c r="G27" s="1"/>
      <c r="H27" s="1"/>
      <c r="I27" s="289">
        <v>0</v>
      </c>
      <c r="J27" s="1"/>
      <c r="K27" s="286">
        <v>0</v>
      </c>
    </row>
    <row r="28" spans="1:11" x14ac:dyDescent="0.4">
      <c r="A28" s="48" t="s">
        <v>50</v>
      </c>
      <c r="B28" s="12" t="s">
        <v>18</v>
      </c>
      <c r="C28" s="13" t="s">
        <v>51</v>
      </c>
      <c r="D28" s="15" t="s">
        <v>52</v>
      </c>
      <c r="E28" s="18" t="s">
        <v>21</v>
      </c>
      <c r="F28" s="14">
        <v>23029.77</v>
      </c>
      <c r="G28" s="1"/>
      <c r="H28" s="1"/>
      <c r="I28" s="283">
        <v>0</v>
      </c>
      <c r="J28" s="1"/>
      <c r="K28" s="281">
        <v>0</v>
      </c>
    </row>
    <row r="29" spans="1:11" x14ac:dyDescent="0.4">
      <c r="A29" s="48" t="s">
        <v>53</v>
      </c>
      <c r="B29" s="25" t="s">
        <v>18</v>
      </c>
      <c r="C29" s="26" t="s">
        <v>54</v>
      </c>
      <c r="D29" s="27" t="s">
        <v>55</v>
      </c>
      <c r="E29" s="18" t="s">
        <v>21</v>
      </c>
      <c r="F29" s="28">
        <v>23029.77</v>
      </c>
      <c r="G29" s="1"/>
      <c r="H29" s="1"/>
      <c r="I29" s="289">
        <v>0</v>
      </c>
      <c r="J29" s="1"/>
      <c r="K29" s="286">
        <v>0</v>
      </c>
    </row>
    <row r="30" spans="1:11" ht="29.6" thickBot="1" x14ac:dyDescent="0.45">
      <c r="A30" s="48" t="s">
        <v>56</v>
      </c>
      <c r="B30" s="25" t="s">
        <v>18</v>
      </c>
      <c r="C30" s="26" t="s">
        <v>57</v>
      </c>
      <c r="D30" s="27" t="s">
        <v>58</v>
      </c>
      <c r="E30" s="18" t="s">
        <v>34</v>
      </c>
      <c r="F30" s="28">
        <v>921.19080000000008</v>
      </c>
      <c r="G30" s="1"/>
      <c r="H30" s="1"/>
      <c r="I30" s="289">
        <v>0</v>
      </c>
      <c r="J30" s="1"/>
      <c r="K30" s="286">
        <v>0</v>
      </c>
    </row>
    <row r="31" spans="1:11" ht="15" thickBot="1" x14ac:dyDescent="0.45">
      <c r="A31" s="38">
        <v>5</v>
      </c>
      <c r="B31" s="39"/>
      <c r="C31" s="40"/>
      <c r="D31" s="43" t="s">
        <v>59</v>
      </c>
      <c r="E31" s="39"/>
      <c r="F31" s="41"/>
      <c r="G31" s="1"/>
      <c r="H31" s="1"/>
      <c r="I31" s="42"/>
      <c r="J31" s="1"/>
      <c r="K31" s="279">
        <v>0</v>
      </c>
    </row>
    <row r="32" spans="1:11" ht="15" thickBot="1" x14ac:dyDescent="0.45">
      <c r="A32" s="48" t="s">
        <v>60</v>
      </c>
      <c r="B32" s="16" t="s">
        <v>18</v>
      </c>
      <c r="C32" s="17" t="s">
        <v>61</v>
      </c>
      <c r="D32" s="29" t="s">
        <v>62</v>
      </c>
      <c r="E32" s="18" t="s">
        <v>34</v>
      </c>
      <c r="F32" s="19">
        <v>556.80553799999996</v>
      </c>
      <c r="G32" s="1"/>
      <c r="H32" s="1"/>
      <c r="I32" s="284">
        <v>0</v>
      </c>
      <c r="J32" s="1"/>
      <c r="K32" s="285">
        <v>0</v>
      </c>
    </row>
    <row r="33" spans="1:11" ht="15" thickBot="1" x14ac:dyDescent="0.45">
      <c r="A33" s="38">
        <v>7</v>
      </c>
      <c r="B33" s="39"/>
      <c r="C33" s="40"/>
      <c r="D33" s="43" t="s">
        <v>63</v>
      </c>
      <c r="E33" s="39"/>
      <c r="F33" s="41"/>
      <c r="G33" s="1"/>
      <c r="H33" s="1"/>
      <c r="I33" s="42"/>
      <c r="J33" s="1"/>
      <c r="K33" s="279">
        <v>0</v>
      </c>
    </row>
    <row r="34" spans="1:11" ht="29.15" x14ac:dyDescent="0.4">
      <c r="A34" s="48" t="s">
        <v>64</v>
      </c>
      <c r="B34" s="16" t="s">
        <v>18</v>
      </c>
      <c r="C34" s="17" t="s">
        <v>42</v>
      </c>
      <c r="D34" s="29" t="s">
        <v>43</v>
      </c>
      <c r="E34" s="18" t="s">
        <v>21</v>
      </c>
      <c r="F34" s="19">
        <v>12732.93</v>
      </c>
      <c r="G34" s="1"/>
      <c r="H34" s="1"/>
      <c r="I34" s="284">
        <v>0</v>
      </c>
      <c r="J34" s="53" t="e">
        <v>#REF!</v>
      </c>
      <c r="K34" s="285">
        <v>0</v>
      </c>
    </row>
    <row r="35" spans="1:11" ht="29.6" thickBot="1" x14ac:dyDescent="0.45">
      <c r="A35" s="48" t="s">
        <v>65</v>
      </c>
      <c r="B35" s="12" t="s">
        <v>18</v>
      </c>
      <c r="C35" s="13" t="s">
        <v>66</v>
      </c>
      <c r="D35" s="15" t="s">
        <v>67</v>
      </c>
      <c r="E35" s="18" t="s">
        <v>21</v>
      </c>
      <c r="F35" s="14">
        <v>12732.93</v>
      </c>
      <c r="G35" s="1"/>
      <c r="H35" s="1"/>
      <c r="I35" s="283">
        <v>0</v>
      </c>
      <c r="J35" s="1"/>
      <c r="K35" s="281">
        <v>0</v>
      </c>
    </row>
    <row r="36" spans="1:11" ht="15" thickBot="1" x14ac:dyDescent="0.45">
      <c r="A36" s="38">
        <v>8</v>
      </c>
      <c r="B36" s="39"/>
      <c r="C36" s="40"/>
      <c r="D36" s="43" t="s">
        <v>68</v>
      </c>
      <c r="E36" s="39"/>
      <c r="F36" s="41"/>
      <c r="G36" s="1"/>
      <c r="H36" s="1"/>
      <c r="I36" s="42"/>
      <c r="J36" s="1"/>
      <c r="K36" s="279">
        <v>0</v>
      </c>
    </row>
    <row r="37" spans="1:11" x14ac:dyDescent="0.4">
      <c r="A37" s="48" t="s">
        <v>69</v>
      </c>
      <c r="B37" s="16" t="s">
        <v>18</v>
      </c>
      <c r="C37" s="17" t="s">
        <v>70</v>
      </c>
      <c r="D37" s="29" t="s">
        <v>71</v>
      </c>
      <c r="E37" s="18" t="s">
        <v>21</v>
      </c>
      <c r="F37" s="19">
        <v>9391.0300000000007</v>
      </c>
      <c r="G37" s="1"/>
      <c r="H37" s="1"/>
      <c r="I37" s="284">
        <v>0</v>
      </c>
      <c r="J37" s="1"/>
      <c r="K37" s="285">
        <v>0</v>
      </c>
    </row>
    <row r="38" spans="1:11" x14ac:dyDescent="0.4">
      <c r="A38" s="48" t="s">
        <v>72</v>
      </c>
      <c r="B38" s="12" t="s">
        <v>18</v>
      </c>
      <c r="C38" s="13" t="s">
        <v>54</v>
      </c>
      <c r="D38" s="15" t="s">
        <v>55</v>
      </c>
      <c r="E38" s="18" t="s">
        <v>21</v>
      </c>
      <c r="F38" s="14">
        <v>9391.0300000000007</v>
      </c>
      <c r="G38" s="1"/>
      <c r="H38" s="1"/>
      <c r="I38" s="283">
        <v>0</v>
      </c>
      <c r="J38" s="1"/>
      <c r="K38" s="281">
        <v>0</v>
      </c>
    </row>
    <row r="39" spans="1:11" ht="29.6" thickBot="1" x14ac:dyDescent="0.45">
      <c r="A39" s="48" t="s">
        <v>73</v>
      </c>
      <c r="B39" s="25" t="s">
        <v>18</v>
      </c>
      <c r="C39" s="26" t="s">
        <v>57</v>
      </c>
      <c r="D39" s="27" t="s">
        <v>58</v>
      </c>
      <c r="E39" s="18" t="s">
        <v>34</v>
      </c>
      <c r="F39" s="28">
        <v>328.68605000000008</v>
      </c>
      <c r="G39" s="1"/>
      <c r="H39" s="1"/>
      <c r="I39" s="289">
        <v>0</v>
      </c>
      <c r="J39" s="1"/>
      <c r="K39" s="286">
        <v>0</v>
      </c>
    </row>
    <row r="40" spans="1:11" ht="15" thickBot="1" x14ac:dyDescent="0.45">
      <c r="A40" s="38">
        <v>9</v>
      </c>
      <c r="B40" s="39"/>
      <c r="C40" s="40"/>
      <c r="D40" s="43" t="s">
        <v>74</v>
      </c>
      <c r="E40" s="39"/>
      <c r="F40" s="41"/>
      <c r="G40" s="1"/>
      <c r="H40" s="1"/>
      <c r="I40" s="42"/>
      <c r="J40" s="1"/>
      <c r="K40" s="279">
        <v>0</v>
      </c>
    </row>
    <row r="41" spans="1:11" x14ac:dyDescent="0.4">
      <c r="A41" s="48" t="s">
        <v>75</v>
      </c>
      <c r="B41" s="16" t="s">
        <v>18</v>
      </c>
      <c r="C41" s="17" t="s">
        <v>76</v>
      </c>
      <c r="D41" s="29" t="s">
        <v>77</v>
      </c>
      <c r="E41" s="18" t="s">
        <v>78</v>
      </c>
      <c r="F41" s="19">
        <v>1772.49</v>
      </c>
      <c r="G41" s="1"/>
      <c r="H41" s="1"/>
      <c r="I41" s="284">
        <v>0</v>
      </c>
      <c r="J41" s="1"/>
      <c r="K41" s="285">
        <v>0</v>
      </c>
    </row>
    <row r="42" spans="1:11" ht="15" thickBot="1" x14ac:dyDescent="0.45">
      <c r="A42" s="48" t="s">
        <v>79</v>
      </c>
      <c r="B42" s="12" t="s">
        <v>18</v>
      </c>
      <c r="C42" s="13" t="s">
        <v>80</v>
      </c>
      <c r="D42" s="15" t="s">
        <v>81</v>
      </c>
      <c r="E42" s="18" t="s">
        <v>78</v>
      </c>
      <c r="F42" s="14">
        <v>1836.96</v>
      </c>
      <c r="G42" s="1"/>
      <c r="H42" s="1"/>
      <c r="I42" s="283">
        <v>0</v>
      </c>
      <c r="J42" s="1"/>
      <c r="K42" s="281">
        <v>0</v>
      </c>
    </row>
    <row r="43" spans="1:11" ht="15" thickBot="1" x14ac:dyDescent="0.45">
      <c r="A43" s="38">
        <v>11</v>
      </c>
      <c r="B43" s="39"/>
      <c r="C43" s="40"/>
      <c r="D43" s="43" t="s">
        <v>82</v>
      </c>
      <c r="E43" s="43"/>
      <c r="F43" s="41"/>
      <c r="G43" s="1"/>
      <c r="H43" s="1"/>
      <c r="I43" s="42"/>
      <c r="J43" s="1"/>
      <c r="K43" s="279">
        <v>0</v>
      </c>
    </row>
    <row r="44" spans="1:11" ht="15" thickBot="1" x14ac:dyDescent="0.45">
      <c r="A44" s="38" t="s">
        <v>83</v>
      </c>
      <c r="B44" s="39"/>
      <c r="C44" s="40"/>
      <c r="D44" s="43" t="s">
        <v>84</v>
      </c>
      <c r="E44" s="43"/>
      <c r="F44" s="41"/>
      <c r="G44" s="1"/>
      <c r="H44" s="1"/>
      <c r="I44" s="42"/>
      <c r="J44" s="1"/>
      <c r="K44" s="279">
        <v>0</v>
      </c>
    </row>
    <row r="45" spans="1:11" ht="15" thickBot="1" x14ac:dyDescent="0.45">
      <c r="A45" s="38" t="s">
        <v>85</v>
      </c>
      <c r="B45" s="39"/>
      <c r="C45" s="40"/>
      <c r="D45" s="43" t="s">
        <v>86</v>
      </c>
      <c r="E45" s="43"/>
      <c r="F45" s="41"/>
      <c r="G45" s="1"/>
      <c r="H45" s="1"/>
      <c r="I45" s="42"/>
      <c r="J45" s="1"/>
      <c r="K45" s="279">
        <v>0</v>
      </c>
    </row>
    <row r="46" spans="1:11" ht="29.15" x14ac:dyDescent="0.4">
      <c r="A46" s="51" t="s">
        <v>87</v>
      </c>
      <c r="B46" s="12" t="s">
        <v>18</v>
      </c>
      <c r="C46" s="13" t="s">
        <v>88</v>
      </c>
      <c r="D46" s="15" t="s">
        <v>89</v>
      </c>
      <c r="E46" s="18" t="s">
        <v>34</v>
      </c>
      <c r="F46" s="14">
        <v>1054.2</v>
      </c>
      <c r="G46" s="1"/>
      <c r="H46" s="1"/>
      <c r="I46" s="283">
        <v>0</v>
      </c>
      <c r="J46" s="1"/>
      <c r="K46" s="283">
        <v>0</v>
      </c>
    </row>
    <row r="47" spans="1:11" x14ac:dyDescent="0.4">
      <c r="A47" s="51" t="s">
        <v>90</v>
      </c>
      <c r="B47" s="12" t="s">
        <v>18</v>
      </c>
      <c r="C47" s="13" t="s">
        <v>91</v>
      </c>
      <c r="D47" s="15" t="s">
        <v>92</v>
      </c>
      <c r="E47" s="18" t="s">
        <v>34</v>
      </c>
      <c r="F47" s="14">
        <v>24.24</v>
      </c>
      <c r="G47" s="1"/>
      <c r="H47" s="1"/>
      <c r="I47" s="283">
        <v>0</v>
      </c>
      <c r="J47" s="1"/>
      <c r="K47" s="283">
        <v>0</v>
      </c>
    </row>
    <row r="48" spans="1:11" ht="29.15" x14ac:dyDescent="0.4">
      <c r="A48" s="51" t="s">
        <v>93</v>
      </c>
      <c r="B48" s="12" t="s">
        <v>18</v>
      </c>
      <c r="C48" s="13" t="s">
        <v>94</v>
      </c>
      <c r="D48" s="15" t="s">
        <v>95</v>
      </c>
      <c r="E48" s="18" t="s">
        <v>34</v>
      </c>
      <c r="F48" s="14">
        <v>1034.97</v>
      </c>
      <c r="G48" s="1"/>
      <c r="H48" s="1"/>
      <c r="I48" s="283">
        <v>0</v>
      </c>
      <c r="J48" s="1">
        <v>80</v>
      </c>
      <c r="K48" s="283">
        <v>0</v>
      </c>
    </row>
    <row r="49" spans="1:11" ht="15" thickBot="1" x14ac:dyDescent="0.45">
      <c r="A49" s="51" t="s">
        <v>96</v>
      </c>
      <c r="B49" s="12" t="s">
        <v>18</v>
      </c>
      <c r="C49" s="13" t="s">
        <v>97</v>
      </c>
      <c r="D49" s="15" t="s">
        <v>98</v>
      </c>
      <c r="E49" s="18" t="s">
        <v>78</v>
      </c>
      <c r="F49" s="14">
        <v>404</v>
      </c>
      <c r="G49" s="1"/>
      <c r="H49" s="1"/>
      <c r="I49" s="283">
        <v>0</v>
      </c>
      <c r="J49" s="1" t="s">
        <v>99</v>
      </c>
      <c r="K49" s="283">
        <v>0</v>
      </c>
    </row>
    <row r="50" spans="1:11" ht="15" thickBot="1" x14ac:dyDescent="0.45">
      <c r="A50" s="38" t="s">
        <v>100</v>
      </c>
      <c r="B50" s="39"/>
      <c r="C50" s="40"/>
      <c r="D50" s="43" t="s">
        <v>86</v>
      </c>
      <c r="E50" s="43"/>
      <c r="F50" s="41"/>
      <c r="G50" s="1"/>
      <c r="H50" s="1"/>
      <c r="I50" s="42"/>
      <c r="J50" s="1">
        <v>167.34</v>
      </c>
      <c r="K50" s="279">
        <v>0</v>
      </c>
    </row>
    <row r="51" spans="1:11" ht="29.15" x14ac:dyDescent="0.4">
      <c r="A51" s="51" t="s">
        <v>101</v>
      </c>
      <c r="B51" s="12" t="s">
        <v>18</v>
      </c>
      <c r="C51" s="13" t="s">
        <v>88</v>
      </c>
      <c r="D51" s="15" t="s">
        <v>89</v>
      </c>
      <c r="E51" s="18" t="s">
        <v>34</v>
      </c>
      <c r="F51" s="14">
        <v>3408.22</v>
      </c>
      <c r="G51" s="1"/>
      <c r="H51" s="1"/>
      <c r="I51" s="283">
        <v>0</v>
      </c>
      <c r="J51" s="1">
        <v>39.32</v>
      </c>
      <c r="K51" s="283">
        <v>0</v>
      </c>
    </row>
    <row r="52" spans="1:11" x14ac:dyDescent="0.4">
      <c r="A52" s="51" t="s">
        <v>102</v>
      </c>
      <c r="B52" s="12" t="s">
        <v>18</v>
      </c>
      <c r="C52" s="13" t="s">
        <v>91</v>
      </c>
      <c r="D52" s="15" t="s">
        <v>92</v>
      </c>
      <c r="E52" s="18" t="s">
        <v>34</v>
      </c>
      <c r="F52" s="14">
        <v>74.310400000000001</v>
      </c>
      <c r="G52" s="1"/>
      <c r="H52" s="1"/>
      <c r="I52" s="283">
        <v>0</v>
      </c>
      <c r="J52" s="1">
        <v>102.94</v>
      </c>
      <c r="K52" s="283">
        <v>0</v>
      </c>
    </row>
    <row r="53" spans="1:11" ht="29.15" x14ac:dyDescent="0.4">
      <c r="A53" s="51" t="s">
        <v>103</v>
      </c>
      <c r="B53" s="12" t="s">
        <v>18</v>
      </c>
      <c r="C53" s="13" t="s">
        <v>94</v>
      </c>
      <c r="D53" s="15" t="s">
        <v>95</v>
      </c>
      <c r="E53" s="18" t="s">
        <v>34</v>
      </c>
      <c r="F53" s="14">
        <v>2986.33</v>
      </c>
      <c r="G53" s="1"/>
      <c r="H53" s="1"/>
      <c r="I53" s="283">
        <v>0</v>
      </c>
      <c r="J53" s="1">
        <v>226.02</v>
      </c>
      <c r="K53" s="283">
        <v>0</v>
      </c>
    </row>
    <row r="54" spans="1:11" ht="15" thickBot="1" x14ac:dyDescent="0.45">
      <c r="A54" s="51" t="s">
        <v>104</v>
      </c>
      <c r="B54" s="12" t="s">
        <v>18</v>
      </c>
      <c r="C54" s="13" t="s">
        <v>105</v>
      </c>
      <c r="D54" s="15" t="s">
        <v>106</v>
      </c>
      <c r="E54" s="18" t="s">
        <v>78</v>
      </c>
      <c r="F54" s="14">
        <v>928.88</v>
      </c>
      <c r="G54" s="1"/>
      <c r="H54" s="1"/>
      <c r="I54" s="283">
        <v>0</v>
      </c>
      <c r="J54" s="1">
        <v>131.78</v>
      </c>
      <c r="K54" s="283">
        <v>0</v>
      </c>
    </row>
    <row r="55" spans="1:11" ht="15" thickBot="1" x14ac:dyDescent="0.45">
      <c r="A55" s="38" t="s">
        <v>107</v>
      </c>
      <c r="B55" s="39"/>
      <c r="C55" s="40"/>
      <c r="D55" s="43" t="s">
        <v>108</v>
      </c>
      <c r="E55" s="43"/>
      <c r="F55" s="41"/>
      <c r="G55" s="1"/>
      <c r="H55" s="1"/>
      <c r="I55" s="42"/>
      <c r="J55" s="1">
        <v>160.16999999999999</v>
      </c>
      <c r="K55" s="279">
        <v>0</v>
      </c>
    </row>
    <row r="56" spans="1:11" ht="29.15" x14ac:dyDescent="0.4">
      <c r="A56" s="51" t="s">
        <v>109</v>
      </c>
      <c r="B56" s="12" t="s">
        <v>18</v>
      </c>
      <c r="C56" s="13" t="s">
        <v>88</v>
      </c>
      <c r="D56" s="15" t="s">
        <v>89</v>
      </c>
      <c r="E56" s="18" t="s">
        <v>34</v>
      </c>
      <c r="F56" s="14">
        <v>1125.72</v>
      </c>
      <c r="G56" s="1"/>
      <c r="H56" s="1"/>
      <c r="I56" s="283">
        <v>0</v>
      </c>
      <c r="J56" s="1">
        <v>147.57</v>
      </c>
      <c r="K56" s="283">
        <v>0</v>
      </c>
    </row>
    <row r="57" spans="1:11" x14ac:dyDescent="0.4">
      <c r="A57" s="51" t="s">
        <v>110</v>
      </c>
      <c r="B57" s="12" t="s">
        <v>18</v>
      </c>
      <c r="C57" s="13" t="s">
        <v>91</v>
      </c>
      <c r="D57" s="15" t="s">
        <v>92</v>
      </c>
      <c r="E57" s="18" t="s">
        <v>34</v>
      </c>
      <c r="F57" s="14">
        <v>24.515000000000001</v>
      </c>
      <c r="G57" s="1"/>
      <c r="H57" s="1"/>
      <c r="I57" s="283">
        <v>0</v>
      </c>
      <c r="J57" s="1">
        <v>239.44</v>
      </c>
      <c r="K57" s="283">
        <v>0</v>
      </c>
    </row>
    <row r="58" spans="1:11" ht="29.15" x14ac:dyDescent="0.4">
      <c r="A58" s="51" t="s">
        <v>111</v>
      </c>
      <c r="B58" s="12" t="s">
        <v>18</v>
      </c>
      <c r="C58" s="13" t="s">
        <v>94</v>
      </c>
      <c r="D58" s="15" t="s">
        <v>95</v>
      </c>
      <c r="E58" s="18" t="s">
        <v>34</v>
      </c>
      <c r="F58" s="14">
        <v>933.18</v>
      </c>
      <c r="G58" s="1"/>
      <c r="H58" s="1"/>
      <c r="I58" s="283">
        <v>0</v>
      </c>
      <c r="J58" s="1">
        <v>145.19999999999999</v>
      </c>
      <c r="K58" s="283">
        <v>0</v>
      </c>
    </row>
    <row r="59" spans="1:11" ht="15" thickBot="1" x14ac:dyDescent="0.45">
      <c r="A59" s="51" t="s">
        <v>112</v>
      </c>
      <c r="B59" s="12" t="s">
        <v>18</v>
      </c>
      <c r="C59" s="13" t="s">
        <v>113</v>
      </c>
      <c r="D59" s="15" t="s">
        <v>114</v>
      </c>
      <c r="E59" s="18" t="s">
        <v>78</v>
      </c>
      <c r="F59" s="14">
        <v>245.15</v>
      </c>
      <c r="G59" s="1"/>
      <c r="H59" s="1"/>
      <c r="I59" s="283">
        <v>0</v>
      </c>
      <c r="J59" s="1">
        <v>363.78</v>
      </c>
      <c r="K59" s="283">
        <v>0</v>
      </c>
    </row>
    <row r="60" spans="1:11" ht="15" thickBot="1" x14ac:dyDescent="0.45">
      <c r="A60" s="38" t="s">
        <v>115</v>
      </c>
      <c r="B60" s="39"/>
      <c r="C60" s="40"/>
      <c r="D60" s="43" t="s">
        <v>116</v>
      </c>
      <c r="E60" s="43"/>
      <c r="F60" s="41"/>
      <c r="G60" s="1"/>
      <c r="H60" s="1"/>
      <c r="I60" s="42"/>
      <c r="J60" s="1">
        <v>432.25</v>
      </c>
      <c r="K60" s="279">
        <v>0</v>
      </c>
    </row>
    <row r="61" spans="1:11" ht="29.15" x14ac:dyDescent="0.4">
      <c r="A61" s="51" t="s">
        <v>117</v>
      </c>
      <c r="B61" s="12" t="s">
        <v>18</v>
      </c>
      <c r="C61" s="13" t="s">
        <v>88</v>
      </c>
      <c r="D61" s="15" t="s">
        <v>89</v>
      </c>
      <c r="E61" s="18" t="s">
        <v>34</v>
      </c>
      <c r="F61" s="14">
        <v>683.22</v>
      </c>
      <c r="G61" s="1"/>
      <c r="H61" s="1"/>
      <c r="I61" s="283">
        <v>0</v>
      </c>
      <c r="J61" s="1">
        <v>356.8</v>
      </c>
      <c r="K61" s="283">
        <v>0</v>
      </c>
    </row>
    <row r="62" spans="1:11" x14ac:dyDescent="0.4">
      <c r="A62" s="51" t="s">
        <v>118</v>
      </c>
      <c r="B62" s="12" t="s">
        <v>18</v>
      </c>
      <c r="C62" s="13" t="s">
        <v>91</v>
      </c>
      <c r="D62" s="15" t="s">
        <v>92</v>
      </c>
      <c r="E62" s="18" t="s">
        <v>34</v>
      </c>
      <c r="F62" s="14">
        <v>13.664400000000001</v>
      </c>
      <c r="G62" s="1"/>
      <c r="H62" s="1"/>
      <c r="I62" s="283">
        <v>0</v>
      </c>
      <c r="J62" s="1">
        <v>749.12</v>
      </c>
      <c r="K62" s="283">
        <v>0</v>
      </c>
    </row>
    <row r="63" spans="1:11" ht="29.15" x14ac:dyDescent="0.4">
      <c r="A63" s="51" t="s">
        <v>119</v>
      </c>
      <c r="B63" s="12" t="s">
        <v>18</v>
      </c>
      <c r="C63" s="13" t="s">
        <v>94</v>
      </c>
      <c r="D63" s="15" t="s">
        <v>95</v>
      </c>
      <c r="E63" s="18" t="s">
        <v>34</v>
      </c>
      <c r="F63" s="14">
        <v>554.42999999999995</v>
      </c>
      <c r="G63" s="1"/>
      <c r="H63" s="1"/>
      <c r="I63" s="283">
        <v>0</v>
      </c>
      <c r="J63" s="1">
        <v>52.49</v>
      </c>
      <c r="K63" s="283">
        <v>0</v>
      </c>
    </row>
    <row r="64" spans="1:11" ht="15" thickBot="1" x14ac:dyDescent="0.45">
      <c r="A64" s="51" t="s">
        <v>120</v>
      </c>
      <c r="B64" s="12" t="s">
        <v>18</v>
      </c>
      <c r="C64" s="13" t="s">
        <v>121</v>
      </c>
      <c r="D64" s="15" t="s">
        <v>122</v>
      </c>
      <c r="E64" s="18" t="s">
        <v>78</v>
      </c>
      <c r="F64" s="14">
        <v>113.87</v>
      </c>
      <c r="G64" s="1"/>
      <c r="H64" s="1"/>
      <c r="I64" s="283">
        <v>0</v>
      </c>
      <c r="J64" s="1">
        <v>94</v>
      </c>
      <c r="K64" s="283">
        <v>0</v>
      </c>
    </row>
    <row r="65" spans="1:11" ht="15" thickBot="1" x14ac:dyDescent="0.45">
      <c r="A65" s="38" t="s">
        <v>123</v>
      </c>
      <c r="B65" s="39"/>
      <c r="C65" s="40"/>
      <c r="D65" s="43" t="s">
        <v>124</v>
      </c>
      <c r="E65" s="43"/>
      <c r="F65" s="41"/>
      <c r="G65" s="1"/>
      <c r="H65" s="1"/>
      <c r="I65" s="42"/>
      <c r="J65" s="1"/>
      <c r="K65" s="279">
        <v>0</v>
      </c>
    </row>
    <row r="66" spans="1:11" ht="29.15" x14ac:dyDescent="0.4">
      <c r="A66" s="51" t="s">
        <v>125</v>
      </c>
      <c r="B66" s="12" t="s">
        <v>18</v>
      </c>
      <c r="C66" s="13" t="s">
        <v>88</v>
      </c>
      <c r="D66" s="15" t="s">
        <v>89</v>
      </c>
      <c r="E66" s="18" t="s">
        <v>34</v>
      </c>
      <c r="F66" s="14">
        <v>7271.58</v>
      </c>
      <c r="G66" s="1"/>
      <c r="H66" s="1"/>
      <c r="I66" s="283">
        <v>0</v>
      </c>
      <c r="J66" s="1">
        <v>3408.22</v>
      </c>
      <c r="K66" s="283">
        <v>0</v>
      </c>
    </row>
    <row r="67" spans="1:11" x14ac:dyDescent="0.4">
      <c r="A67" s="51" t="s">
        <v>126</v>
      </c>
      <c r="B67" s="12" t="s">
        <v>18</v>
      </c>
      <c r="C67" s="13" t="s">
        <v>91</v>
      </c>
      <c r="D67" s="15" t="s">
        <v>92</v>
      </c>
      <c r="E67" s="18" t="s">
        <v>34</v>
      </c>
      <c r="F67" s="14">
        <v>119.50200000000001</v>
      </c>
      <c r="G67" s="1"/>
      <c r="H67" s="1"/>
      <c r="I67" s="283">
        <v>0</v>
      </c>
      <c r="J67" s="1"/>
      <c r="K67" s="283">
        <v>0</v>
      </c>
    </row>
    <row r="68" spans="1:11" ht="29.15" x14ac:dyDescent="0.4">
      <c r="A68" s="51" t="s">
        <v>127</v>
      </c>
      <c r="B68" s="12" t="s">
        <v>18</v>
      </c>
      <c r="C68" s="13" t="s">
        <v>94</v>
      </c>
      <c r="D68" s="15" t="s">
        <v>95</v>
      </c>
      <c r="E68" s="18" t="s">
        <v>34</v>
      </c>
      <c r="F68" s="14">
        <v>5477.03</v>
      </c>
      <c r="G68" s="1"/>
      <c r="H68" s="1"/>
      <c r="I68" s="283">
        <v>0</v>
      </c>
      <c r="J68" s="1"/>
      <c r="K68" s="283">
        <v>0</v>
      </c>
    </row>
    <row r="69" spans="1:11" ht="15" thickBot="1" x14ac:dyDescent="0.45">
      <c r="A69" s="51" t="s">
        <v>128</v>
      </c>
      <c r="B69" s="12" t="s">
        <v>18</v>
      </c>
      <c r="C69" s="13" t="s">
        <v>129</v>
      </c>
      <c r="D69" s="15" t="s">
        <v>130</v>
      </c>
      <c r="E69" s="18" t="s">
        <v>78</v>
      </c>
      <c r="F69" s="14">
        <v>796.68</v>
      </c>
      <c r="G69" s="1"/>
      <c r="H69" s="1"/>
      <c r="I69" s="283">
        <v>0</v>
      </c>
      <c r="J69" s="1"/>
      <c r="K69" s="283">
        <v>0</v>
      </c>
    </row>
    <row r="70" spans="1:11" ht="15" thickBot="1" x14ac:dyDescent="0.45">
      <c r="A70" s="38">
        <v>11.2</v>
      </c>
      <c r="B70" s="39"/>
      <c r="C70" s="40"/>
      <c r="D70" s="43" t="s">
        <v>131</v>
      </c>
      <c r="E70" s="39"/>
      <c r="F70" s="41"/>
      <c r="G70" s="1"/>
      <c r="H70" s="1"/>
      <c r="I70" s="42"/>
      <c r="J70" s="1"/>
      <c r="K70" s="279">
        <v>0</v>
      </c>
    </row>
    <row r="71" spans="1:11" ht="15" thickBot="1" x14ac:dyDescent="0.45">
      <c r="A71" s="38" t="s">
        <v>132</v>
      </c>
      <c r="B71" s="39"/>
      <c r="C71" s="40"/>
      <c r="D71" s="43" t="s">
        <v>133</v>
      </c>
      <c r="E71" s="39"/>
      <c r="F71" s="41"/>
      <c r="G71" s="1"/>
      <c r="H71" s="1"/>
      <c r="I71" s="42"/>
      <c r="J71" s="1"/>
      <c r="K71" s="279">
        <v>0</v>
      </c>
    </row>
    <row r="72" spans="1:11" ht="29.15" x14ac:dyDescent="0.4">
      <c r="A72" s="54" t="s">
        <v>134</v>
      </c>
      <c r="B72" s="12" t="s">
        <v>18</v>
      </c>
      <c r="C72" s="13" t="s">
        <v>135</v>
      </c>
      <c r="D72" s="15" t="s">
        <v>136</v>
      </c>
      <c r="E72" s="18" t="s">
        <v>137</v>
      </c>
      <c r="F72" s="14">
        <v>22</v>
      </c>
      <c r="G72" s="1"/>
      <c r="H72" s="1"/>
      <c r="I72" s="283">
        <v>0</v>
      </c>
      <c r="J72" s="1"/>
      <c r="K72" s="281">
        <v>0</v>
      </c>
    </row>
    <row r="73" spans="1:11" ht="15" thickBot="1" x14ac:dyDescent="0.45">
      <c r="A73" s="54" t="s">
        <v>138</v>
      </c>
      <c r="B73" s="25" t="s">
        <v>18</v>
      </c>
      <c r="C73" s="26" t="s">
        <v>139</v>
      </c>
      <c r="D73" s="27" t="s">
        <v>140</v>
      </c>
      <c r="E73" s="18" t="s">
        <v>137</v>
      </c>
      <c r="F73" s="28">
        <v>22</v>
      </c>
      <c r="G73" s="1"/>
      <c r="H73" s="1"/>
      <c r="I73" s="289">
        <v>0</v>
      </c>
      <c r="J73" s="1"/>
      <c r="K73" s="286">
        <v>0</v>
      </c>
    </row>
    <row r="74" spans="1:11" ht="15" thickBot="1" x14ac:dyDescent="0.45">
      <c r="A74" s="38" t="s">
        <v>141</v>
      </c>
      <c r="B74" s="39"/>
      <c r="C74" s="40"/>
      <c r="D74" s="43" t="s">
        <v>142</v>
      </c>
      <c r="E74" s="39"/>
      <c r="F74" s="41"/>
      <c r="G74" s="1"/>
      <c r="H74" s="1"/>
      <c r="I74" s="42"/>
      <c r="J74" s="1"/>
      <c r="K74" s="279">
        <v>0</v>
      </c>
    </row>
    <row r="75" spans="1:11" ht="29.15" x14ac:dyDescent="0.4">
      <c r="A75" s="54" t="s">
        <v>143</v>
      </c>
      <c r="B75" s="12" t="s">
        <v>18</v>
      </c>
      <c r="C75" s="13" t="s">
        <v>144</v>
      </c>
      <c r="D75" s="15" t="s">
        <v>145</v>
      </c>
      <c r="E75" s="18" t="s">
        <v>137</v>
      </c>
      <c r="F75" s="14">
        <v>24</v>
      </c>
      <c r="G75" s="1"/>
      <c r="H75" s="1"/>
      <c r="I75" s="283">
        <v>0</v>
      </c>
      <c r="J75" s="1"/>
      <c r="K75" s="281">
        <v>0</v>
      </c>
    </row>
    <row r="76" spans="1:11" ht="15" thickBot="1" x14ac:dyDescent="0.45">
      <c r="A76" s="54" t="s">
        <v>146</v>
      </c>
      <c r="B76" s="25" t="s">
        <v>18</v>
      </c>
      <c r="C76" s="26" t="s">
        <v>139</v>
      </c>
      <c r="D76" s="27" t="s">
        <v>140</v>
      </c>
      <c r="E76" s="18" t="s">
        <v>137</v>
      </c>
      <c r="F76" s="28">
        <v>48</v>
      </c>
      <c r="G76" s="1"/>
      <c r="H76" s="1"/>
      <c r="I76" s="289">
        <v>0</v>
      </c>
      <c r="J76" s="1"/>
      <c r="K76" s="286">
        <v>0</v>
      </c>
    </row>
    <row r="77" spans="1:11" ht="15" thickBot="1" x14ac:dyDescent="0.45">
      <c r="A77" s="38" t="s">
        <v>147</v>
      </c>
      <c r="B77" s="39"/>
      <c r="C77" s="40"/>
      <c r="D77" s="43" t="s">
        <v>148</v>
      </c>
      <c r="E77" s="39"/>
      <c r="F77" s="41"/>
      <c r="G77" s="1"/>
      <c r="H77" s="1"/>
      <c r="I77" s="42"/>
      <c r="J77" s="1"/>
      <c r="K77" s="279">
        <v>0</v>
      </c>
    </row>
    <row r="78" spans="1:11" ht="29.15" x14ac:dyDescent="0.4">
      <c r="A78" s="54" t="s">
        <v>149</v>
      </c>
      <c r="B78" s="12" t="s">
        <v>18</v>
      </c>
      <c r="C78" s="13" t="s">
        <v>150</v>
      </c>
      <c r="D78" s="15" t="s">
        <v>151</v>
      </c>
      <c r="E78" s="18" t="s">
        <v>137</v>
      </c>
      <c r="F78" s="14">
        <v>4</v>
      </c>
      <c r="G78" s="1"/>
      <c r="H78" s="1"/>
      <c r="I78" s="283">
        <v>0</v>
      </c>
      <c r="J78" s="1"/>
      <c r="K78" s="281">
        <v>0</v>
      </c>
    </row>
    <row r="79" spans="1:11" ht="15" thickBot="1" x14ac:dyDescent="0.45">
      <c r="A79" s="54" t="s">
        <v>152</v>
      </c>
      <c r="B79" s="25" t="s">
        <v>18</v>
      </c>
      <c r="C79" s="26" t="s">
        <v>139</v>
      </c>
      <c r="D79" s="27" t="s">
        <v>140</v>
      </c>
      <c r="E79" s="18" t="s">
        <v>137</v>
      </c>
      <c r="F79" s="28">
        <v>12</v>
      </c>
      <c r="G79" s="1"/>
      <c r="H79" s="1"/>
      <c r="I79" s="289">
        <v>0</v>
      </c>
      <c r="J79" s="1"/>
      <c r="K79" s="286">
        <v>0</v>
      </c>
    </row>
    <row r="80" spans="1:11" ht="15" thickBot="1" x14ac:dyDescent="0.45">
      <c r="A80" s="38">
        <v>11.3</v>
      </c>
      <c r="B80" s="39"/>
      <c r="C80" s="40"/>
      <c r="D80" s="43" t="s">
        <v>153</v>
      </c>
      <c r="E80" s="39"/>
      <c r="F80" s="41"/>
      <c r="G80" s="1"/>
      <c r="H80" s="1"/>
      <c r="I80" s="42"/>
      <c r="J80" s="1"/>
      <c r="K80" s="279">
        <v>0</v>
      </c>
    </row>
    <row r="81" spans="1:11" ht="15" thickBot="1" x14ac:dyDescent="0.45">
      <c r="A81" s="38" t="s">
        <v>154</v>
      </c>
      <c r="B81" s="39"/>
      <c r="C81" s="40"/>
      <c r="D81" s="43" t="s">
        <v>155</v>
      </c>
      <c r="E81" s="39"/>
      <c r="F81" s="41"/>
      <c r="G81" s="1"/>
      <c r="H81" s="1"/>
      <c r="I81" s="42"/>
      <c r="J81" s="1"/>
      <c r="K81" s="279">
        <v>0</v>
      </c>
    </row>
    <row r="82" spans="1:11" ht="43.75" x14ac:dyDescent="0.4">
      <c r="A82" s="54" t="s">
        <v>156</v>
      </c>
      <c r="B82" s="25" t="s">
        <v>18</v>
      </c>
      <c r="C82" s="26" t="s">
        <v>157</v>
      </c>
      <c r="D82" s="27" t="s">
        <v>158</v>
      </c>
      <c r="E82" s="18" t="s">
        <v>34</v>
      </c>
      <c r="F82" s="28">
        <v>322.2</v>
      </c>
      <c r="G82" s="1"/>
      <c r="H82" s="1"/>
      <c r="I82" s="289">
        <v>0</v>
      </c>
      <c r="J82" s="1"/>
      <c r="K82" s="286">
        <v>0</v>
      </c>
    </row>
    <row r="83" spans="1:11" x14ac:dyDescent="0.4">
      <c r="A83" s="54" t="s">
        <v>159</v>
      </c>
      <c r="B83" s="12" t="s">
        <v>18</v>
      </c>
      <c r="C83" s="13" t="s">
        <v>91</v>
      </c>
      <c r="D83" s="15" t="s">
        <v>92</v>
      </c>
      <c r="E83" s="18" t="s">
        <v>34</v>
      </c>
      <c r="F83" s="14">
        <v>3.222</v>
      </c>
      <c r="G83" s="1"/>
      <c r="H83" s="1"/>
      <c r="I83" s="283">
        <v>0</v>
      </c>
      <c r="J83" s="1"/>
      <c r="K83" s="281">
        <v>0</v>
      </c>
    </row>
    <row r="84" spans="1:11" ht="58.3" x14ac:dyDescent="0.4">
      <c r="A84" s="54" t="s">
        <v>160</v>
      </c>
      <c r="B84" s="12" t="s">
        <v>18</v>
      </c>
      <c r="C84" s="13" t="s">
        <v>161</v>
      </c>
      <c r="D84" s="15" t="s">
        <v>162</v>
      </c>
      <c r="E84" s="18" t="s">
        <v>34</v>
      </c>
      <c r="F84" s="14">
        <v>40</v>
      </c>
      <c r="G84" s="1"/>
      <c r="H84" s="1"/>
      <c r="I84" s="283">
        <v>0</v>
      </c>
      <c r="J84" s="1"/>
      <c r="K84" s="281">
        <v>0</v>
      </c>
    </row>
    <row r="85" spans="1:11" ht="29.15" x14ac:dyDescent="0.4">
      <c r="A85" s="54" t="s">
        <v>163</v>
      </c>
      <c r="B85" s="12" t="s">
        <v>18</v>
      </c>
      <c r="C85" s="13" t="s">
        <v>164</v>
      </c>
      <c r="D85" s="15" t="s">
        <v>165</v>
      </c>
      <c r="E85" s="18" t="s">
        <v>166</v>
      </c>
      <c r="F85" s="14">
        <v>4109</v>
      </c>
      <c r="G85" s="1"/>
      <c r="H85" s="1"/>
      <c r="I85" s="283">
        <v>0</v>
      </c>
      <c r="J85" s="1"/>
      <c r="K85" s="281">
        <v>0</v>
      </c>
    </row>
    <row r="86" spans="1:11" ht="29.15" x14ac:dyDescent="0.4">
      <c r="A86" s="54" t="s">
        <v>163</v>
      </c>
      <c r="B86" s="12" t="s">
        <v>18</v>
      </c>
      <c r="C86" s="13" t="s">
        <v>167</v>
      </c>
      <c r="D86" s="15" t="s">
        <v>168</v>
      </c>
      <c r="E86" s="18" t="s">
        <v>21</v>
      </c>
      <c r="F86" s="14">
        <v>282.02</v>
      </c>
      <c r="G86" s="1"/>
      <c r="H86" s="1"/>
      <c r="I86" s="283">
        <v>0</v>
      </c>
      <c r="J86" s="1"/>
      <c r="K86" s="281">
        <v>0</v>
      </c>
    </row>
    <row r="87" spans="1:11" ht="15" thickBot="1" x14ac:dyDescent="0.45">
      <c r="A87" s="54" t="s">
        <v>169</v>
      </c>
      <c r="B87" s="12" t="s">
        <v>18</v>
      </c>
      <c r="C87" s="13" t="s">
        <v>170</v>
      </c>
      <c r="D87" s="15" t="s">
        <v>171</v>
      </c>
      <c r="E87" s="18" t="s">
        <v>34</v>
      </c>
      <c r="F87" s="14">
        <v>41.09</v>
      </c>
      <c r="G87" s="1"/>
      <c r="H87" s="1"/>
      <c r="I87" s="283">
        <v>0</v>
      </c>
      <c r="J87" s="1"/>
      <c r="K87" s="281">
        <v>0</v>
      </c>
    </row>
    <row r="88" spans="1:11" ht="15" thickBot="1" x14ac:dyDescent="0.45">
      <c r="A88" s="38" t="s">
        <v>172</v>
      </c>
      <c r="B88" s="39"/>
      <c r="C88" s="40"/>
      <c r="D88" s="43" t="s">
        <v>173</v>
      </c>
      <c r="E88" s="39"/>
      <c r="F88" s="41"/>
      <c r="G88" s="1"/>
      <c r="H88" s="1"/>
      <c r="I88" s="42"/>
      <c r="J88" s="1"/>
      <c r="K88" s="279">
        <v>0</v>
      </c>
    </row>
    <row r="89" spans="1:11" ht="43.75" x14ac:dyDescent="0.4">
      <c r="A89" s="54" t="s">
        <v>174</v>
      </c>
      <c r="B89" s="25" t="s">
        <v>18</v>
      </c>
      <c r="C89" s="26" t="s">
        <v>157</v>
      </c>
      <c r="D89" s="27" t="s">
        <v>158</v>
      </c>
      <c r="E89" s="18" t="s">
        <v>34</v>
      </c>
      <c r="F89" s="28">
        <v>253.1</v>
      </c>
      <c r="G89" s="1"/>
      <c r="H89" s="1"/>
      <c r="I89" s="289">
        <v>0</v>
      </c>
      <c r="J89" s="1"/>
      <c r="K89" s="286">
        <v>0</v>
      </c>
    </row>
    <row r="90" spans="1:11" x14ac:dyDescent="0.4">
      <c r="A90" s="54" t="s">
        <v>175</v>
      </c>
      <c r="B90" s="12" t="s">
        <v>18</v>
      </c>
      <c r="C90" s="13" t="s">
        <v>91</v>
      </c>
      <c r="D90" s="15" t="s">
        <v>92</v>
      </c>
      <c r="E90" s="18" t="s">
        <v>34</v>
      </c>
      <c r="F90" s="14">
        <v>2.5310000000000001</v>
      </c>
      <c r="G90" s="1"/>
      <c r="H90" s="1"/>
      <c r="I90" s="283">
        <v>0</v>
      </c>
      <c r="J90" s="1"/>
      <c r="K90" s="281">
        <v>0</v>
      </c>
    </row>
    <row r="91" spans="1:11" ht="58.3" x14ac:dyDescent="0.4">
      <c r="A91" s="54" t="s">
        <v>176</v>
      </c>
      <c r="B91" s="12" t="s">
        <v>18</v>
      </c>
      <c r="C91" s="13" t="s">
        <v>161</v>
      </c>
      <c r="D91" s="15" t="s">
        <v>162</v>
      </c>
      <c r="E91" s="18" t="s">
        <v>34</v>
      </c>
      <c r="F91" s="14">
        <v>25</v>
      </c>
      <c r="G91" s="1"/>
      <c r="H91" s="1"/>
      <c r="I91" s="283">
        <v>0</v>
      </c>
      <c r="J91" s="1"/>
      <c r="K91" s="281">
        <v>0</v>
      </c>
    </row>
    <row r="92" spans="1:11" ht="29.15" x14ac:dyDescent="0.4">
      <c r="A92" s="54" t="s">
        <v>177</v>
      </c>
      <c r="B92" s="12" t="s">
        <v>18</v>
      </c>
      <c r="C92" s="13" t="s">
        <v>164</v>
      </c>
      <c r="D92" s="15" t="s">
        <v>165</v>
      </c>
      <c r="E92" s="18" t="s">
        <v>166</v>
      </c>
      <c r="F92" s="14">
        <v>2686.2</v>
      </c>
      <c r="G92" s="1"/>
      <c r="H92" s="1"/>
      <c r="I92" s="283">
        <v>0</v>
      </c>
      <c r="J92" s="1"/>
      <c r="K92" s="281">
        <v>0</v>
      </c>
    </row>
    <row r="93" spans="1:11" ht="29.15" x14ac:dyDescent="0.4">
      <c r="A93" s="54" t="s">
        <v>163</v>
      </c>
      <c r="B93" s="12" t="s">
        <v>18</v>
      </c>
      <c r="C93" s="13" t="s">
        <v>167</v>
      </c>
      <c r="D93" s="15" t="s">
        <v>168</v>
      </c>
      <c r="E93" s="18" t="s">
        <v>21</v>
      </c>
      <c r="F93" s="14">
        <v>167.38</v>
      </c>
      <c r="G93" s="1"/>
      <c r="H93" s="1"/>
      <c r="I93" s="283">
        <v>0</v>
      </c>
      <c r="J93" s="1"/>
      <c r="K93" s="281">
        <v>0</v>
      </c>
    </row>
    <row r="94" spans="1:11" ht="15" thickBot="1" x14ac:dyDescent="0.45">
      <c r="A94" s="54" t="s">
        <v>178</v>
      </c>
      <c r="B94" s="12" t="s">
        <v>18</v>
      </c>
      <c r="C94" s="13" t="s">
        <v>170</v>
      </c>
      <c r="D94" s="15" t="s">
        <v>171</v>
      </c>
      <c r="E94" s="18" t="s">
        <v>34</v>
      </c>
      <c r="F94" s="14">
        <v>26.86</v>
      </c>
      <c r="G94" s="1"/>
      <c r="H94" s="1"/>
      <c r="I94" s="283">
        <v>0</v>
      </c>
      <c r="J94" s="1"/>
      <c r="K94" s="281">
        <v>0</v>
      </c>
    </row>
    <row r="95" spans="1:11" ht="15" thickBot="1" x14ac:dyDescent="0.45">
      <c r="A95" s="38">
        <v>11.4</v>
      </c>
      <c r="B95" s="39"/>
      <c r="C95" s="40"/>
      <c r="D95" s="43" t="s">
        <v>179</v>
      </c>
      <c r="E95" s="39"/>
      <c r="F95" s="41"/>
      <c r="G95" s="1"/>
      <c r="H95" s="1"/>
      <c r="I95" s="42"/>
      <c r="J95" s="1"/>
      <c r="K95" s="279">
        <v>0</v>
      </c>
    </row>
    <row r="96" spans="1:11" ht="29.15" x14ac:dyDescent="0.4">
      <c r="A96" s="54" t="s">
        <v>180</v>
      </c>
      <c r="B96" s="25" t="s">
        <v>18</v>
      </c>
      <c r="C96" s="26" t="s">
        <v>181</v>
      </c>
      <c r="D96" s="27" t="s">
        <v>182</v>
      </c>
      <c r="E96" s="18" t="s">
        <v>34</v>
      </c>
      <c r="F96" s="28">
        <v>1188</v>
      </c>
      <c r="G96" s="1"/>
      <c r="H96" s="1"/>
      <c r="I96" s="289">
        <v>0</v>
      </c>
      <c r="J96" s="1"/>
      <c r="K96" s="286">
        <v>0</v>
      </c>
    </row>
    <row r="97" spans="1:11" x14ac:dyDescent="0.4">
      <c r="A97" s="54" t="s">
        <v>183</v>
      </c>
      <c r="B97" s="12" t="s">
        <v>18</v>
      </c>
      <c r="C97" s="13" t="s">
        <v>91</v>
      </c>
      <c r="D97" s="15" t="s">
        <v>92</v>
      </c>
      <c r="E97" s="18" t="s">
        <v>34</v>
      </c>
      <c r="F97" s="14">
        <v>14.850000000000001</v>
      </c>
      <c r="G97" s="1"/>
      <c r="H97" s="1"/>
      <c r="I97" s="283">
        <v>0</v>
      </c>
      <c r="J97" s="1"/>
      <c r="K97" s="281">
        <v>0</v>
      </c>
    </row>
    <row r="98" spans="1:11" ht="29.15" x14ac:dyDescent="0.4">
      <c r="A98" s="54" t="s">
        <v>184</v>
      </c>
      <c r="B98" s="12" t="s">
        <v>18</v>
      </c>
      <c r="C98" s="13" t="s">
        <v>164</v>
      </c>
      <c r="D98" s="15" t="s">
        <v>165</v>
      </c>
      <c r="E98" s="18" t="s">
        <v>166</v>
      </c>
      <c r="F98" s="14">
        <v>11517</v>
      </c>
      <c r="G98" s="1"/>
      <c r="H98" s="1"/>
      <c r="I98" s="283">
        <v>0</v>
      </c>
      <c r="J98" s="1"/>
      <c r="K98" s="281">
        <v>0</v>
      </c>
    </row>
    <row r="99" spans="1:11" ht="29.15" x14ac:dyDescent="0.4">
      <c r="A99" s="54" t="s">
        <v>185</v>
      </c>
      <c r="B99" s="12" t="s">
        <v>18</v>
      </c>
      <c r="C99" s="13" t="s">
        <v>167</v>
      </c>
      <c r="D99" s="15" t="s">
        <v>168</v>
      </c>
      <c r="E99" s="18" t="s">
        <v>21</v>
      </c>
      <c r="F99" s="14">
        <v>188.1</v>
      </c>
      <c r="G99" s="1"/>
      <c r="H99" s="1"/>
      <c r="I99" s="283">
        <v>0</v>
      </c>
      <c r="J99" s="1"/>
      <c r="K99" s="281">
        <v>0</v>
      </c>
    </row>
    <row r="100" spans="1:11" x14ac:dyDescent="0.4">
      <c r="A100" s="54" t="s">
        <v>186</v>
      </c>
      <c r="B100" s="12" t="s">
        <v>18</v>
      </c>
      <c r="C100" s="13" t="s">
        <v>170</v>
      </c>
      <c r="D100" s="15" t="s">
        <v>171</v>
      </c>
      <c r="E100" s="18" t="s">
        <v>34</v>
      </c>
      <c r="F100" s="14">
        <v>90.75</v>
      </c>
      <c r="G100" s="1"/>
      <c r="H100" s="1"/>
      <c r="I100" s="283">
        <v>0</v>
      </c>
      <c r="J100" s="1"/>
      <c r="K100" s="281">
        <v>0</v>
      </c>
    </row>
    <row r="101" spans="1:11" x14ac:dyDescent="0.4">
      <c r="A101" s="54" t="s">
        <v>187</v>
      </c>
      <c r="B101" s="12" t="s">
        <v>18</v>
      </c>
      <c r="C101" s="13" t="s">
        <v>188</v>
      </c>
      <c r="D101" s="15" t="s">
        <v>189</v>
      </c>
      <c r="E101" s="18" t="s">
        <v>34</v>
      </c>
      <c r="F101" s="14">
        <v>30.69</v>
      </c>
      <c r="G101" s="1"/>
      <c r="H101" s="1"/>
      <c r="I101" s="283">
        <v>0</v>
      </c>
      <c r="J101" s="1"/>
      <c r="K101" s="281">
        <v>0</v>
      </c>
    </row>
    <row r="102" spans="1:11" ht="29.15" x14ac:dyDescent="0.4">
      <c r="A102" s="54" t="s">
        <v>190</v>
      </c>
      <c r="B102" s="12" t="s">
        <v>18</v>
      </c>
      <c r="C102" s="13" t="s">
        <v>191</v>
      </c>
      <c r="D102" s="15" t="s">
        <v>192</v>
      </c>
      <c r="E102" s="18" t="s">
        <v>21</v>
      </c>
      <c r="F102" s="14">
        <v>892.98</v>
      </c>
      <c r="G102" s="1"/>
      <c r="H102" s="1"/>
      <c r="I102" s="283">
        <v>0</v>
      </c>
      <c r="J102" s="1"/>
      <c r="K102" s="281">
        <v>0</v>
      </c>
    </row>
    <row r="103" spans="1:11" ht="29.15" x14ac:dyDescent="0.4">
      <c r="A103" s="54" t="s">
        <v>193</v>
      </c>
      <c r="B103" s="12" t="s">
        <v>18</v>
      </c>
      <c r="C103" s="13" t="s">
        <v>194</v>
      </c>
      <c r="D103" s="15" t="s">
        <v>195</v>
      </c>
      <c r="E103" s="18" t="s">
        <v>137</v>
      </c>
      <c r="F103" s="14">
        <v>33</v>
      </c>
      <c r="G103" s="1"/>
      <c r="H103" s="1"/>
      <c r="I103" s="283">
        <v>0</v>
      </c>
      <c r="J103" s="1"/>
      <c r="K103" s="281">
        <v>0</v>
      </c>
    </row>
    <row r="104" spans="1:11" x14ac:dyDescent="0.4">
      <c r="A104" s="54" t="s">
        <v>196</v>
      </c>
      <c r="B104" s="12" t="s">
        <v>18</v>
      </c>
      <c r="C104" s="13" t="s">
        <v>197</v>
      </c>
      <c r="D104" s="15" t="s">
        <v>198</v>
      </c>
      <c r="E104" s="18" t="s">
        <v>21</v>
      </c>
      <c r="F104" s="14">
        <v>830.28</v>
      </c>
      <c r="G104" s="1"/>
      <c r="H104" s="1"/>
      <c r="I104" s="283">
        <v>0</v>
      </c>
      <c r="J104" s="1"/>
      <c r="K104" s="281">
        <v>0</v>
      </c>
    </row>
    <row r="105" spans="1:11" x14ac:dyDescent="0.4">
      <c r="A105" s="54" t="s">
        <v>199</v>
      </c>
      <c r="B105" s="12" t="s">
        <v>18</v>
      </c>
      <c r="C105" s="13" t="s">
        <v>200</v>
      </c>
      <c r="D105" s="15" t="s">
        <v>201</v>
      </c>
      <c r="E105" s="18" t="s">
        <v>21</v>
      </c>
      <c r="F105" s="14">
        <v>830.28</v>
      </c>
      <c r="G105" s="1"/>
      <c r="H105" s="1"/>
      <c r="I105" s="283">
        <v>0</v>
      </c>
      <c r="J105" s="1"/>
      <c r="K105" s="281">
        <v>0</v>
      </c>
    </row>
    <row r="106" spans="1:11" x14ac:dyDescent="0.4">
      <c r="A106" s="54" t="s">
        <v>202</v>
      </c>
      <c r="B106" s="12" t="s">
        <v>18</v>
      </c>
      <c r="C106" s="13" t="s">
        <v>203</v>
      </c>
      <c r="D106" s="15" t="s">
        <v>204</v>
      </c>
      <c r="E106" s="18" t="s">
        <v>21</v>
      </c>
      <c r="F106" s="14">
        <v>830.28</v>
      </c>
      <c r="G106" s="1"/>
      <c r="H106" s="1"/>
      <c r="I106" s="283">
        <v>0</v>
      </c>
      <c r="J106" s="1"/>
      <c r="K106" s="281">
        <v>0</v>
      </c>
    </row>
    <row r="107" spans="1:11" ht="15" thickBot="1" x14ac:dyDescent="0.45">
      <c r="A107" s="37"/>
      <c r="B107" s="31"/>
      <c r="C107" s="32"/>
      <c r="D107" s="33"/>
      <c r="E107" s="34"/>
      <c r="F107" s="35"/>
      <c r="G107" s="1"/>
      <c r="H107" s="1"/>
      <c r="I107" s="36"/>
      <c r="J107" s="1"/>
      <c r="K107" s="287">
        <v>0</v>
      </c>
    </row>
    <row r="108" spans="1:11" ht="15" thickBot="1" x14ac:dyDescent="0.45">
      <c r="A108" s="30"/>
      <c r="B108" s="31"/>
      <c r="C108" s="32"/>
      <c r="D108" s="57"/>
      <c r="E108" s="58"/>
      <c r="F108" s="58"/>
      <c r="G108" s="1"/>
      <c r="H108" s="1"/>
      <c r="I108" s="46" t="s">
        <v>205</v>
      </c>
      <c r="J108" s="1"/>
      <c r="K108" s="288">
        <v>0</v>
      </c>
    </row>
    <row r="109" spans="1:11" ht="15" thickBot="1" x14ac:dyDescent="0.45">
      <c r="A109" s="30"/>
      <c r="B109" s="31"/>
      <c r="C109" s="32"/>
      <c r="D109" s="33"/>
      <c r="E109" s="126"/>
      <c r="F109" s="127"/>
      <c r="G109" s="128"/>
      <c r="H109" s="129"/>
      <c r="I109" s="126"/>
      <c r="J109" s="126"/>
      <c r="K109" s="126"/>
    </row>
    <row r="110" spans="1:11" ht="23.6" thickTop="1" x14ac:dyDescent="0.6">
      <c r="A110" s="312" t="s">
        <v>206</v>
      </c>
      <c r="B110" s="312"/>
      <c r="C110" s="312"/>
      <c r="D110" s="312"/>
      <c r="E110" s="312"/>
      <c r="F110" s="312"/>
      <c r="G110" s="312"/>
      <c r="H110" s="312"/>
      <c r="I110" s="312"/>
      <c r="J110" s="312"/>
      <c r="K110" s="312"/>
    </row>
    <row r="111" spans="1:11" ht="23.15" x14ac:dyDescent="0.4">
      <c r="A111" s="313" t="s">
        <v>207</v>
      </c>
      <c r="B111" s="313"/>
      <c r="C111" s="313"/>
      <c r="D111" s="313"/>
      <c r="E111" s="313"/>
      <c r="F111" s="313"/>
      <c r="G111" s="313"/>
      <c r="H111" s="313"/>
      <c r="I111" s="313"/>
      <c r="J111" s="313"/>
      <c r="K111" s="313"/>
    </row>
    <row r="112" spans="1:11" x14ac:dyDescent="0.4">
      <c r="A112" s="2" t="s">
        <v>2</v>
      </c>
      <c r="B112" s="8" t="s">
        <v>3</v>
      </c>
      <c r="C112" s="1"/>
      <c r="D112" s="8"/>
      <c r="E112" s="45"/>
      <c r="F112" s="45"/>
      <c r="G112" s="45"/>
      <c r="H112" s="45"/>
      <c r="I112" s="1"/>
      <c r="J112" s="1"/>
      <c r="K112" s="1"/>
    </row>
    <row r="113" spans="1:11" x14ac:dyDescent="0.4">
      <c r="A113" s="2" t="s">
        <v>4</v>
      </c>
      <c r="B113" s="8" t="s">
        <v>207</v>
      </c>
      <c r="C113" s="1"/>
      <c r="D113" s="8"/>
      <c r="E113" s="45"/>
      <c r="F113" s="45"/>
      <c r="G113" s="45"/>
      <c r="H113" s="45"/>
      <c r="I113" s="1"/>
      <c r="J113" s="1"/>
      <c r="K113" s="1"/>
    </row>
    <row r="114" spans="1:11" x14ac:dyDescent="0.4">
      <c r="A114" s="2" t="s">
        <v>6</v>
      </c>
      <c r="B114" s="50">
        <v>35355.22</v>
      </c>
      <c r="C114" s="9"/>
      <c r="D114" s="8"/>
      <c r="E114" s="45"/>
      <c r="F114" s="45"/>
      <c r="G114" s="45"/>
      <c r="H114" s="45"/>
      <c r="I114" s="1"/>
      <c r="J114" s="1"/>
      <c r="K114" s="1"/>
    </row>
    <row r="115" spans="1:11" x14ac:dyDescent="0.4">
      <c r="A115" s="3" t="s">
        <v>7</v>
      </c>
      <c r="B115" s="11">
        <v>0.19600000000000001</v>
      </c>
      <c r="C115" s="10"/>
      <c r="D115" s="10"/>
      <c r="E115" s="45"/>
      <c r="F115" s="45"/>
      <c r="G115" s="45"/>
      <c r="H115" s="45"/>
      <c r="I115" s="1"/>
      <c r="J115" s="1"/>
      <c r="K115" s="1"/>
    </row>
    <row r="116" spans="1:11" ht="23.6" thickBot="1" x14ac:dyDescent="0.45">
      <c r="A116" s="55"/>
      <c r="B116" s="56"/>
      <c r="C116" s="56"/>
      <c r="D116" s="56"/>
      <c r="E116" s="56"/>
      <c r="F116" s="56"/>
      <c r="G116" s="56"/>
      <c r="H116" s="56"/>
      <c r="I116" s="1"/>
      <c r="J116" s="1"/>
      <c r="K116" s="1"/>
    </row>
    <row r="117" spans="1:11" x14ac:dyDescent="0.4">
      <c r="A117" s="319" t="s">
        <v>208</v>
      </c>
      <c r="B117" s="321" t="s">
        <v>9</v>
      </c>
      <c r="C117" s="306" t="s">
        <v>209</v>
      </c>
      <c r="D117" s="306" t="s">
        <v>210</v>
      </c>
      <c r="E117" s="306" t="s">
        <v>78</v>
      </c>
      <c r="F117" s="324" t="s">
        <v>211</v>
      </c>
      <c r="G117" s="306">
        <v>341.03</v>
      </c>
      <c r="H117" s="306">
        <v>0</v>
      </c>
      <c r="I117" s="316" t="s">
        <v>212</v>
      </c>
      <c r="J117" s="316" t="s">
        <v>213</v>
      </c>
      <c r="K117" s="316" t="s">
        <v>214</v>
      </c>
    </row>
    <row r="118" spans="1:11" x14ac:dyDescent="0.4">
      <c r="A118" s="319"/>
      <c r="B118" s="322"/>
      <c r="C118" s="306"/>
      <c r="D118" s="306"/>
      <c r="E118" s="306"/>
      <c r="F118" s="324"/>
      <c r="G118" s="306"/>
      <c r="H118" s="306"/>
      <c r="I118" s="317"/>
      <c r="J118" s="317"/>
      <c r="K118" s="317"/>
    </row>
    <row r="119" spans="1:11" x14ac:dyDescent="0.4">
      <c r="A119" s="319"/>
      <c r="B119" s="322"/>
      <c r="C119" s="306"/>
      <c r="D119" s="306"/>
      <c r="E119" s="306"/>
      <c r="F119" s="324"/>
      <c r="G119" s="306"/>
      <c r="H119" s="306"/>
      <c r="I119" s="317"/>
      <c r="J119" s="317"/>
      <c r="K119" s="317"/>
    </row>
    <row r="120" spans="1:11" x14ac:dyDescent="0.4">
      <c r="A120" s="320"/>
      <c r="B120" s="323"/>
      <c r="C120" s="307"/>
      <c r="D120" s="307"/>
      <c r="E120" s="307"/>
      <c r="F120" s="325"/>
      <c r="G120" s="307"/>
      <c r="H120" s="307"/>
      <c r="I120" s="318"/>
      <c r="J120" s="318"/>
      <c r="K120" s="318"/>
    </row>
    <row r="121" spans="1:11" x14ac:dyDescent="0.4">
      <c r="A121" s="59">
        <v>1</v>
      </c>
      <c r="B121" s="60"/>
      <c r="C121" s="61"/>
      <c r="D121" s="62" t="s">
        <v>16</v>
      </c>
      <c r="E121" s="63"/>
      <c r="F121" s="64"/>
      <c r="G121" s="63"/>
      <c r="H121" s="63"/>
      <c r="I121" s="65"/>
      <c r="J121" s="65"/>
      <c r="K121" s="65"/>
    </row>
    <row r="122" spans="1:11" x14ac:dyDescent="0.4">
      <c r="A122" s="66" t="s">
        <v>17</v>
      </c>
      <c r="B122" s="67"/>
      <c r="C122" s="68"/>
      <c r="D122" s="69" t="s">
        <v>215</v>
      </c>
      <c r="E122" s="70"/>
      <c r="F122" s="71"/>
      <c r="G122" s="70"/>
      <c r="H122" s="70"/>
      <c r="I122" s="72"/>
      <c r="J122" s="72"/>
      <c r="K122" s="72"/>
    </row>
    <row r="123" spans="1:11" ht="21.9" x14ac:dyDescent="0.4">
      <c r="A123" s="73" t="s">
        <v>216</v>
      </c>
      <c r="B123" s="74" t="s">
        <v>217</v>
      </c>
      <c r="C123" s="75" t="s">
        <v>218</v>
      </c>
      <c r="D123" s="76" t="s">
        <v>219</v>
      </c>
      <c r="E123" s="77" t="s">
        <v>25</v>
      </c>
      <c r="F123" s="78">
        <v>24</v>
      </c>
      <c r="G123" s="79">
        <v>592.03</v>
      </c>
      <c r="H123" s="80">
        <v>0</v>
      </c>
      <c r="I123" s="290">
        <v>0</v>
      </c>
      <c r="J123" s="143">
        <v>0.19600000000000001</v>
      </c>
      <c r="K123" s="291">
        <v>0</v>
      </c>
    </row>
    <row r="124" spans="1:11" x14ac:dyDescent="0.4">
      <c r="A124" s="73" t="s">
        <v>220</v>
      </c>
      <c r="B124" s="74" t="s">
        <v>217</v>
      </c>
      <c r="C124" s="75" t="s">
        <v>221</v>
      </c>
      <c r="D124" s="76" t="s">
        <v>222</v>
      </c>
      <c r="E124" s="77" t="s">
        <v>25</v>
      </c>
      <c r="F124" s="78">
        <v>12</v>
      </c>
      <c r="G124" s="79">
        <v>574.6</v>
      </c>
      <c r="H124" s="80">
        <v>69.209999999999994</v>
      </c>
      <c r="I124" s="290">
        <v>0</v>
      </c>
      <c r="J124" s="143">
        <v>0.19600000000000001</v>
      </c>
      <c r="K124" s="291">
        <v>0</v>
      </c>
    </row>
    <row r="125" spans="1:11" x14ac:dyDescent="0.4">
      <c r="A125" s="82"/>
      <c r="B125" s="83"/>
      <c r="C125" s="84"/>
      <c r="D125" s="85" t="s">
        <v>223</v>
      </c>
      <c r="E125" s="86"/>
      <c r="F125" s="87"/>
      <c r="G125" s="86"/>
      <c r="H125" s="86"/>
      <c r="I125" s="88"/>
      <c r="J125" s="88"/>
      <c r="K125" s="292">
        <v>0</v>
      </c>
    </row>
    <row r="126" spans="1:11" x14ac:dyDescent="0.4">
      <c r="A126" s="89"/>
      <c r="B126" s="90"/>
      <c r="C126" s="91"/>
      <c r="D126" s="92" t="s">
        <v>224</v>
      </c>
      <c r="E126" s="93"/>
      <c r="F126" s="94"/>
      <c r="G126" s="93"/>
      <c r="H126" s="93"/>
      <c r="I126" s="95"/>
      <c r="J126" s="95"/>
      <c r="K126" s="293">
        <v>0</v>
      </c>
    </row>
    <row r="127" spans="1:11" x14ac:dyDescent="0.4">
      <c r="A127" s="96"/>
      <c r="B127" s="97"/>
      <c r="C127" s="98"/>
      <c r="D127" s="99"/>
      <c r="E127" s="100"/>
      <c r="F127" s="101"/>
      <c r="G127" s="100"/>
      <c r="H127" s="100"/>
      <c r="I127" s="102"/>
      <c r="J127" s="102"/>
      <c r="K127" s="102"/>
    </row>
    <row r="128" spans="1:11" x14ac:dyDescent="0.4">
      <c r="A128" s="103">
        <v>2</v>
      </c>
      <c r="B128" s="60"/>
      <c r="C128" s="104"/>
      <c r="D128" s="62" t="s">
        <v>225</v>
      </c>
      <c r="E128" s="63"/>
      <c r="F128" s="64"/>
      <c r="G128" s="63"/>
      <c r="H128" s="63"/>
      <c r="I128" s="65"/>
      <c r="J128" s="65"/>
      <c r="K128" s="65"/>
    </row>
    <row r="129" spans="1:11" x14ac:dyDescent="0.4">
      <c r="A129" s="66" t="s">
        <v>27</v>
      </c>
      <c r="B129" s="67"/>
      <c r="C129" s="68"/>
      <c r="D129" s="69" t="s">
        <v>226</v>
      </c>
      <c r="E129" s="70"/>
      <c r="F129" s="71"/>
      <c r="G129" s="70"/>
      <c r="H129" s="70"/>
      <c r="I129" s="72"/>
      <c r="J129" s="72"/>
      <c r="K129" s="72"/>
    </row>
    <row r="130" spans="1:11" ht="21.9" x14ac:dyDescent="0.4">
      <c r="A130" s="73" t="s">
        <v>227</v>
      </c>
      <c r="B130" s="74" t="s">
        <v>217</v>
      </c>
      <c r="C130" s="105" t="s">
        <v>228</v>
      </c>
      <c r="D130" s="76" t="s">
        <v>229</v>
      </c>
      <c r="E130" s="77" t="s">
        <v>34</v>
      </c>
      <c r="F130" s="78">
        <v>27.735000000000003</v>
      </c>
      <c r="G130" s="79">
        <v>387.88</v>
      </c>
      <c r="H130" s="80">
        <v>100.5</v>
      </c>
      <c r="I130" s="290">
        <v>0</v>
      </c>
      <c r="J130" s="81">
        <v>0.19600000000000001</v>
      </c>
      <c r="K130" s="291">
        <v>0</v>
      </c>
    </row>
    <row r="131" spans="1:11" ht="42.45" x14ac:dyDescent="0.4">
      <c r="A131" s="73" t="s">
        <v>230</v>
      </c>
      <c r="B131" s="74" t="s">
        <v>231</v>
      </c>
      <c r="C131" s="75">
        <v>100981</v>
      </c>
      <c r="D131" s="76" t="s">
        <v>232</v>
      </c>
      <c r="E131" s="77" t="s">
        <v>34</v>
      </c>
      <c r="F131" s="78">
        <v>30.51</v>
      </c>
      <c r="G131" s="79">
        <v>5.2559999999999993</v>
      </c>
      <c r="H131" s="80">
        <v>3.5040000000000004</v>
      </c>
      <c r="I131" s="290">
        <v>0</v>
      </c>
      <c r="J131" s="81">
        <v>0.19600000000000001</v>
      </c>
      <c r="K131" s="291">
        <v>0</v>
      </c>
    </row>
    <row r="132" spans="1:11" ht="21.9" x14ac:dyDescent="0.4">
      <c r="A132" s="73" t="s">
        <v>230</v>
      </c>
      <c r="B132" s="74" t="s">
        <v>217</v>
      </c>
      <c r="C132" s="75" t="s">
        <v>233</v>
      </c>
      <c r="D132" s="76" t="s">
        <v>234</v>
      </c>
      <c r="E132" s="77" t="s">
        <v>34</v>
      </c>
      <c r="F132" s="78">
        <v>30.508500000000005</v>
      </c>
      <c r="G132" s="79">
        <v>11.106</v>
      </c>
      <c r="H132" s="80">
        <v>7.4040000000000017</v>
      </c>
      <c r="I132" s="290">
        <v>0</v>
      </c>
      <c r="J132" s="81">
        <v>0.19600000000000001</v>
      </c>
      <c r="K132" s="291">
        <v>0</v>
      </c>
    </row>
    <row r="133" spans="1:11" x14ac:dyDescent="0.4">
      <c r="A133" s="82"/>
      <c r="B133" s="83"/>
      <c r="C133" s="84"/>
      <c r="D133" s="85" t="s">
        <v>223</v>
      </c>
      <c r="E133" s="86"/>
      <c r="F133" s="87"/>
      <c r="G133" s="86"/>
      <c r="H133" s="86"/>
      <c r="I133" s="88"/>
      <c r="J133" s="88"/>
      <c r="K133" s="292">
        <v>0</v>
      </c>
    </row>
    <row r="134" spans="1:11" ht="21.9" x14ac:dyDescent="0.4">
      <c r="A134" s="66" t="s">
        <v>235</v>
      </c>
      <c r="B134" s="67"/>
      <c r="C134" s="68"/>
      <c r="D134" s="69" t="s">
        <v>236</v>
      </c>
      <c r="E134" s="70"/>
      <c r="F134" s="71"/>
      <c r="G134" s="70"/>
      <c r="H134" s="70"/>
      <c r="I134" s="72"/>
      <c r="J134" s="72"/>
      <c r="K134" s="72"/>
    </row>
    <row r="135" spans="1:11" x14ac:dyDescent="0.4">
      <c r="A135" s="73" t="s">
        <v>237</v>
      </c>
      <c r="B135" s="74" t="s">
        <v>217</v>
      </c>
      <c r="C135" s="75" t="s">
        <v>238</v>
      </c>
      <c r="D135" s="76" t="s">
        <v>239</v>
      </c>
      <c r="E135" s="77" t="s">
        <v>137</v>
      </c>
      <c r="F135" s="78">
        <v>6</v>
      </c>
      <c r="G135" s="79">
        <v>138.738</v>
      </c>
      <c r="H135" s="80">
        <v>92.49199999999999</v>
      </c>
      <c r="I135" s="290">
        <v>0</v>
      </c>
      <c r="J135" s="81">
        <v>0.19600000000000001</v>
      </c>
      <c r="K135" s="291">
        <v>0</v>
      </c>
    </row>
    <row r="136" spans="1:11" x14ac:dyDescent="0.4">
      <c r="A136" s="73" t="s">
        <v>240</v>
      </c>
      <c r="B136" s="74" t="s">
        <v>217</v>
      </c>
      <c r="C136" s="75" t="s">
        <v>241</v>
      </c>
      <c r="D136" s="76" t="s">
        <v>242</v>
      </c>
      <c r="E136" s="77" t="s">
        <v>137</v>
      </c>
      <c r="F136" s="78">
        <v>71</v>
      </c>
      <c r="G136" s="79">
        <v>79.067999999999998</v>
      </c>
      <c r="H136" s="80">
        <v>52.712000000000003</v>
      </c>
      <c r="I136" s="290">
        <v>0</v>
      </c>
      <c r="J136" s="81">
        <v>0.19600000000000001</v>
      </c>
      <c r="K136" s="291">
        <v>0</v>
      </c>
    </row>
    <row r="137" spans="1:11" x14ac:dyDescent="0.4">
      <c r="A137" s="73" t="s">
        <v>243</v>
      </c>
      <c r="B137" s="74" t="s">
        <v>217</v>
      </c>
      <c r="C137" s="75" t="s">
        <v>76</v>
      </c>
      <c r="D137" s="76" t="s">
        <v>77</v>
      </c>
      <c r="E137" s="77" t="s">
        <v>78</v>
      </c>
      <c r="F137" s="78">
        <v>712.55</v>
      </c>
      <c r="G137" s="79">
        <v>6.234</v>
      </c>
      <c r="H137" s="80">
        <v>4.1560000000000006</v>
      </c>
      <c r="I137" s="290">
        <v>0</v>
      </c>
      <c r="J137" s="81">
        <v>0.19600000000000001</v>
      </c>
      <c r="K137" s="291">
        <v>0</v>
      </c>
    </row>
    <row r="138" spans="1:11" x14ac:dyDescent="0.4">
      <c r="A138" s="82"/>
      <c r="B138" s="83"/>
      <c r="C138" s="84"/>
      <c r="D138" s="85" t="s">
        <v>223</v>
      </c>
      <c r="E138" s="86"/>
      <c r="F138" s="87"/>
      <c r="G138" s="86"/>
      <c r="H138" s="86"/>
      <c r="I138" s="88"/>
      <c r="J138" s="88"/>
      <c r="K138" s="292">
        <v>0</v>
      </c>
    </row>
    <row r="139" spans="1:11" x14ac:dyDescent="0.4">
      <c r="A139" s="89"/>
      <c r="B139" s="90"/>
      <c r="C139" s="91"/>
      <c r="D139" s="92" t="s">
        <v>244</v>
      </c>
      <c r="E139" s="93"/>
      <c r="F139" s="94"/>
      <c r="G139" s="93"/>
      <c r="H139" s="93"/>
      <c r="I139" s="95"/>
      <c r="J139" s="95"/>
      <c r="K139" s="293">
        <v>0</v>
      </c>
    </row>
    <row r="140" spans="1:11" x14ac:dyDescent="0.4">
      <c r="A140" s="96"/>
      <c r="B140" s="97"/>
      <c r="C140" s="98"/>
      <c r="D140" s="99"/>
      <c r="E140" s="100"/>
      <c r="F140" s="101"/>
      <c r="G140" s="100"/>
      <c r="H140" s="100"/>
      <c r="I140" s="102"/>
      <c r="J140" s="102"/>
      <c r="K140" s="102"/>
    </row>
    <row r="141" spans="1:11" ht="21.9" x14ac:dyDescent="0.4">
      <c r="A141" s="103">
        <v>3</v>
      </c>
      <c r="B141" s="60"/>
      <c r="C141" s="104"/>
      <c r="D141" s="62" t="s">
        <v>245</v>
      </c>
      <c r="E141" s="63"/>
      <c r="F141" s="64"/>
      <c r="G141" s="63"/>
      <c r="H141" s="63"/>
      <c r="I141" s="65"/>
      <c r="J141" s="65"/>
      <c r="K141" s="65"/>
    </row>
    <row r="142" spans="1:11" x14ac:dyDescent="0.4">
      <c r="A142" s="66" t="s">
        <v>31</v>
      </c>
      <c r="B142" s="67"/>
      <c r="C142" s="68"/>
      <c r="D142" s="69" t="s">
        <v>246</v>
      </c>
      <c r="E142" s="70"/>
      <c r="F142" s="71"/>
      <c r="G142" s="70"/>
      <c r="H142" s="70"/>
      <c r="I142" s="72"/>
      <c r="J142" s="72"/>
      <c r="K142" s="72"/>
    </row>
    <row r="143" spans="1:11" ht="32.15" x14ac:dyDescent="0.4">
      <c r="A143" s="73" t="s">
        <v>247</v>
      </c>
      <c r="B143" s="74" t="s">
        <v>248</v>
      </c>
      <c r="C143" s="75">
        <v>5501882</v>
      </c>
      <c r="D143" s="76" t="s">
        <v>249</v>
      </c>
      <c r="E143" s="77" t="s">
        <v>250</v>
      </c>
      <c r="F143" s="78">
        <v>33297.730000000003</v>
      </c>
      <c r="G143" s="79">
        <v>5.4959999999999996</v>
      </c>
      <c r="H143" s="80">
        <v>3.6640000000000006</v>
      </c>
      <c r="I143" s="290">
        <v>0</v>
      </c>
      <c r="J143" s="81">
        <v>0.19600000000000001</v>
      </c>
      <c r="K143" s="291">
        <v>0</v>
      </c>
    </row>
    <row r="144" spans="1:11" ht="32.15" x14ac:dyDescent="0.4">
      <c r="A144" s="73" t="s">
        <v>251</v>
      </c>
      <c r="B144" s="74" t="s">
        <v>231</v>
      </c>
      <c r="C144" s="75">
        <v>96385</v>
      </c>
      <c r="D144" s="76" t="s">
        <v>252</v>
      </c>
      <c r="E144" s="77" t="s">
        <v>34</v>
      </c>
      <c r="F144" s="78">
        <v>9010.2900000000009</v>
      </c>
      <c r="G144" s="79">
        <v>6.6779999999999999</v>
      </c>
      <c r="H144" s="80">
        <v>4.4520000000000008</v>
      </c>
      <c r="I144" s="290">
        <v>0</v>
      </c>
      <c r="J144" s="81">
        <v>0.19600000000000001</v>
      </c>
      <c r="K144" s="291">
        <v>0</v>
      </c>
    </row>
    <row r="145" spans="1:11" x14ac:dyDescent="0.4">
      <c r="A145" s="82"/>
      <c r="B145" s="83"/>
      <c r="C145" s="84"/>
      <c r="D145" s="85" t="s">
        <v>223</v>
      </c>
      <c r="E145" s="86"/>
      <c r="F145" s="87"/>
      <c r="G145" s="86"/>
      <c r="H145" s="86"/>
      <c r="I145" s="88"/>
      <c r="J145" s="88"/>
      <c r="K145" s="292">
        <v>0</v>
      </c>
    </row>
    <row r="146" spans="1:11" x14ac:dyDescent="0.4">
      <c r="A146" s="89"/>
      <c r="B146" s="90"/>
      <c r="C146" s="91"/>
      <c r="D146" s="92" t="s">
        <v>253</v>
      </c>
      <c r="E146" s="93"/>
      <c r="F146" s="94"/>
      <c r="G146" s="93"/>
      <c r="H146" s="93"/>
      <c r="I146" s="95"/>
      <c r="J146" s="95"/>
      <c r="K146" s="293">
        <v>0</v>
      </c>
    </row>
    <row r="147" spans="1:11" x14ac:dyDescent="0.4">
      <c r="A147" s="96"/>
      <c r="B147" s="97"/>
      <c r="C147" s="98"/>
      <c r="D147" s="99"/>
      <c r="E147" s="100"/>
      <c r="F147" s="101"/>
      <c r="G147" s="100"/>
      <c r="H147" s="100"/>
      <c r="I147" s="102"/>
      <c r="J147" s="102"/>
      <c r="K147" s="102"/>
    </row>
    <row r="148" spans="1:11" x14ac:dyDescent="0.4">
      <c r="A148" s="103">
        <v>4</v>
      </c>
      <c r="B148" s="60"/>
      <c r="C148" s="104"/>
      <c r="D148" s="62" t="s">
        <v>254</v>
      </c>
      <c r="E148" s="63"/>
      <c r="F148" s="64"/>
      <c r="G148" s="63"/>
      <c r="H148" s="63"/>
      <c r="I148" s="65"/>
      <c r="J148" s="65"/>
      <c r="K148" s="65"/>
    </row>
    <row r="149" spans="1:11" x14ac:dyDescent="0.4">
      <c r="A149" s="66" t="s">
        <v>41</v>
      </c>
      <c r="B149" s="67"/>
      <c r="C149" s="68"/>
      <c r="D149" s="69" t="s">
        <v>255</v>
      </c>
      <c r="E149" s="70"/>
      <c r="F149" s="71"/>
      <c r="G149" s="70"/>
      <c r="H149" s="70"/>
      <c r="I149" s="72"/>
      <c r="J149" s="72"/>
      <c r="K149" s="72"/>
    </row>
    <row r="150" spans="1:11" x14ac:dyDescent="0.4">
      <c r="A150" s="73" t="s">
        <v>256</v>
      </c>
      <c r="B150" s="74" t="s">
        <v>231</v>
      </c>
      <c r="C150" s="75">
        <v>99063</v>
      </c>
      <c r="D150" s="76" t="s">
        <v>257</v>
      </c>
      <c r="E150" s="77" t="s">
        <v>78</v>
      </c>
      <c r="F150" s="78">
        <v>3556.1</v>
      </c>
      <c r="G150" s="79">
        <v>3.1559999999999997</v>
      </c>
      <c r="H150" s="80">
        <v>2.1040000000000001</v>
      </c>
      <c r="I150" s="290">
        <v>0</v>
      </c>
      <c r="J150" s="294">
        <v>0.19600000000000001</v>
      </c>
      <c r="K150" s="291">
        <v>0</v>
      </c>
    </row>
    <row r="151" spans="1:11" x14ac:dyDescent="0.4">
      <c r="A151" s="82"/>
      <c r="B151" s="83"/>
      <c r="C151" s="84"/>
      <c r="D151" s="85" t="s">
        <v>223</v>
      </c>
      <c r="E151" s="86"/>
      <c r="F151" s="87"/>
      <c r="G151" s="86"/>
      <c r="H151" s="86"/>
      <c r="I151" s="88"/>
      <c r="J151" s="88"/>
      <c r="K151" s="292">
        <v>0</v>
      </c>
    </row>
    <row r="152" spans="1:11" x14ac:dyDescent="0.4">
      <c r="A152" s="66" t="s">
        <v>44</v>
      </c>
      <c r="B152" s="67"/>
      <c r="C152" s="68"/>
      <c r="D152" s="69" t="s">
        <v>258</v>
      </c>
      <c r="E152" s="70"/>
      <c r="F152" s="71"/>
      <c r="G152" s="70"/>
      <c r="H152" s="70"/>
      <c r="I152" s="72"/>
      <c r="J152" s="72"/>
      <c r="K152" s="72"/>
    </row>
    <row r="153" spans="1:11" x14ac:dyDescent="0.4">
      <c r="A153" s="73" t="s">
        <v>259</v>
      </c>
      <c r="B153" s="74" t="s">
        <v>248</v>
      </c>
      <c r="C153" s="75">
        <v>2003305</v>
      </c>
      <c r="D153" s="76" t="s">
        <v>260</v>
      </c>
      <c r="E153" s="77" t="s">
        <v>261</v>
      </c>
      <c r="F153" s="78">
        <v>1806.02</v>
      </c>
      <c r="G153" s="79">
        <v>27.762</v>
      </c>
      <c r="H153" s="80">
        <v>18.508000000000003</v>
      </c>
      <c r="I153" s="290">
        <v>0</v>
      </c>
      <c r="J153" s="81">
        <v>0.19600000000000001</v>
      </c>
      <c r="K153" s="291">
        <v>0</v>
      </c>
    </row>
    <row r="154" spans="1:11" ht="42.45" x14ac:dyDescent="0.4">
      <c r="A154" s="73" t="s">
        <v>262</v>
      </c>
      <c r="B154" s="74" t="s">
        <v>231</v>
      </c>
      <c r="C154" s="75">
        <v>94267</v>
      </c>
      <c r="D154" s="76" t="s">
        <v>263</v>
      </c>
      <c r="E154" s="77" t="s">
        <v>78</v>
      </c>
      <c r="F154" s="78">
        <v>8855.36</v>
      </c>
      <c r="G154" s="79">
        <v>29.304000000000002</v>
      </c>
      <c r="H154" s="80">
        <v>19.536000000000001</v>
      </c>
      <c r="I154" s="290">
        <v>0</v>
      </c>
      <c r="J154" s="81">
        <v>0.19600000000000001</v>
      </c>
      <c r="K154" s="291">
        <v>0</v>
      </c>
    </row>
    <row r="155" spans="1:11" ht="42.45" x14ac:dyDescent="0.4">
      <c r="A155" s="73" t="s">
        <v>264</v>
      </c>
      <c r="B155" s="74" t="s">
        <v>231</v>
      </c>
      <c r="C155" s="75">
        <v>94268</v>
      </c>
      <c r="D155" s="76" t="s">
        <v>265</v>
      </c>
      <c r="E155" s="77" t="s">
        <v>78</v>
      </c>
      <c r="F155" s="78">
        <v>536.46</v>
      </c>
      <c r="G155" s="79">
        <v>32.286000000000001</v>
      </c>
      <c r="H155" s="80">
        <v>21.524000000000001</v>
      </c>
      <c r="I155" s="290">
        <v>53.81</v>
      </c>
      <c r="J155" s="81">
        <v>0.19600000000000001</v>
      </c>
      <c r="K155" s="291">
        <v>0</v>
      </c>
    </row>
    <row r="156" spans="1:11" x14ac:dyDescent="0.4">
      <c r="A156" s="82"/>
      <c r="B156" s="83"/>
      <c r="C156" s="84"/>
      <c r="D156" s="85" t="s">
        <v>223</v>
      </c>
      <c r="E156" s="86"/>
      <c r="F156" s="87"/>
      <c r="G156" s="86"/>
      <c r="H156" s="86"/>
      <c r="I156" s="88"/>
      <c r="J156" s="88"/>
      <c r="K156" s="292">
        <v>0</v>
      </c>
    </row>
    <row r="157" spans="1:11" x14ac:dyDescent="0.4">
      <c r="A157" s="66" t="s">
        <v>47</v>
      </c>
      <c r="B157" s="67"/>
      <c r="C157" s="68"/>
      <c r="D157" s="69" t="s">
        <v>266</v>
      </c>
      <c r="E157" s="70"/>
      <c r="F157" s="71"/>
      <c r="G157" s="70"/>
      <c r="H157" s="70"/>
      <c r="I157" s="72"/>
      <c r="J157" s="72"/>
      <c r="K157" s="72"/>
    </row>
    <row r="158" spans="1:11" ht="63" x14ac:dyDescent="0.4">
      <c r="A158" s="73" t="s">
        <v>267</v>
      </c>
      <c r="B158" s="74" t="s">
        <v>231</v>
      </c>
      <c r="C158" s="75">
        <v>101208</v>
      </c>
      <c r="D158" s="76" t="s">
        <v>268</v>
      </c>
      <c r="E158" s="77" t="s">
        <v>34</v>
      </c>
      <c r="F158" s="78">
        <v>561.6</v>
      </c>
      <c r="G158" s="79">
        <v>6.1260000000000003</v>
      </c>
      <c r="H158" s="80">
        <v>4.0840000000000005</v>
      </c>
      <c r="I158" s="290">
        <v>0</v>
      </c>
      <c r="J158" s="143">
        <v>0.19600000000000001</v>
      </c>
      <c r="K158" s="291">
        <v>0</v>
      </c>
    </row>
    <row r="159" spans="1:11" ht="52.75" x14ac:dyDescent="0.4">
      <c r="A159" s="73" t="s">
        <v>269</v>
      </c>
      <c r="B159" s="74" t="s">
        <v>231</v>
      </c>
      <c r="C159" s="75">
        <v>93371</v>
      </c>
      <c r="D159" s="76" t="s">
        <v>270</v>
      </c>
      <c r="E159" s="77" t="s">
        <v>34</v>
      </c>
      <c r="F159" s="78">
        <v>343.2</v>
      </c>
      <c r="G159" s="79">
        <v>6.3</v>
      </c>
      <c r="H159" s="80">
        <v>4.2</v>
      </c>
      <c r="I159" s="290">
        <v>0</v>
      </c>
      <c r="J159" s="143">
        <v>0.19600000000000001</v>
      </c>
      <c r="K159" s="291">
        <v>0</v>
      </c>
    </row>
    <row r="160" spans="1:11" x14ac:dyDescent="0.4">
      <c r="A160" s="73" t="s">
        <v>271</v>
      </c>
      <c r="B160" s="74" t="s">
        <v>217</v>
      </c>
      <c r="C160" s="75" t="s">
        <v>144</v>
      </c>
      <c r="D160" s="76" t="s">
        <v>145</v>
      </c>
      <c r="E160" s="77" t="s">
        <v>137</v>
      </c>
      <c r="F160" s="78">
        <v>36</v>
      </c>
      <c r="G160" s="79">
        <v>2981.0819999999999</v>
      </c>
      <c r="H160" s="80">
        <v>1987.3880000000004</v>
      </c>
      <c r="I160" s="290">
        <v>0</v>
      </c>
      <c r="J160" s="143">
        <v>0.19600000000000001</v>
      </c>
      <c r="K160" s="291">
        <v>0</v>
      </c>
    </row>
    <row r="161" spans="1:11" x14ac:dyDescent="0.4">
      <c r="A161" s="73" t="s">
        <v>272</v>
      </c>
      <c r="B161" s="74" t="s">
        <v>217</v>
      </c>
      <c r="C161" s="75" t="s">
        <v>150</v>
      </c>
      <c r="D161" s="76" t="s">
        <v>151</v>
      </c>
      <c r="E161" s="77" t="s">
        <v>137</v>
      </c>
      <c r="F161" s="78">
        <v>51</v>
      </c>
      <c r="G161" s="79">
        <v>4106.6099999999997</v>
      </c>
      <c r="H161" s="80">
        <v>2737.7400000000007</v>
      </c>
      <c r="I161" s="290">
        <v>0</v>
      </c>
      <c r="J161" s="143">
        <v>0.19600000000000001</v>
      </c>
      <c r="K161" s="291">
        <v>0</v>
      </c>
    </row>
    <row r="162" spans="1:11" ht="42.45" x14ac:dyDescent="0.4">
      <c r="A162" s="73" t="s">
        <v>273</v>
      </c>
      <c r="B162" s="74" t="s">
        <v>231</v>
      </c>
      <c r="C162" s="75">
        <v>87877</v>
      </c>
      <c r="D162" s="76" t="s">
        <v>274</v>
      </c>
      <c r="E162" s="77" t="s">
        <v>21</v>
      </c>
      <c r="F162" s="78">
        <v>1045.25</v>
      </c>
      <c r="G162" s="79">
        <v>4.758</v>
      </c>
      <c r="H162" s="80">
        <v>3.1719999999999997</v>
      </c>
      <c r="I162" s="290">
        <v>0</v>
      </c>
      <c r="J162" s="143">
        <v>0.19600000000000001</v>
      </c>
      <c r="K162" s="291">
        <v>0</v>
      </c>
    </row>
    <row r="163" spans="1:11" x14ac:dyDescent="0.4">
      <c r="A163" s="73" t="s">
        <v>275</v>
      </c>
      <c r="B163" s="74" t="s">
        <v>217</v>
      </c>
      <c r="C163" s="75" t="s">
        <v>200</v>
      </c>
      <c r="D163" s="76" t="s">
        <v>201</v>
      </c>
      <c r="E163" s="77" t="s">
        <v>21</v>
      </c>
      <c r="F163" s="78">
        <v>1045.25</v>
      </c>
      <c r="G163" s="79">
        <v>11.058</v>
      </c>
      <c r="H163" s="80">
        <v>7.3719999999999999</v>
      </c>
      <c r="I163" s="290">
        <v>0</v>
      </c>
      <c r="J163" s="143">
        <v>0.19600000000000001</v>
      </c>
      <c r="K163" s="291">
        <v>0</v>
      </c>
    </row>
    <row r="164" spans="1:11" x14ac:dyDescent="0.4">
      <c r="A164" s="82"/>
      <c r="B164" s="83"/>
      <c r="C164" s="84"/>
      <c r="D164" s="85" t="s">
        <v>223</v>
      </c>
      <c r="E164" s="86"/>
      <c r="F164" s="87"/>
      <c r="G164" s="86"/>
      <c r="H164" s="86"/>
      <c r="I164" s="88"/>
      <c r="J164" s="88"/>
      <c r="K164" s="292">
        <v>0</v>
      </c>
    </row>
    <row r="165" spans="1:11" x14ac:dyDescent="0.4">
      <c r="A165" s="66" t="s">
        <v>50</v>
      </c>
      <c r="B165" s="67"/>
      <c r="C165" s="68"/>
      <c r="D165" s="69" t="s">
        <v>276</v>
      </c>
      <c r="E165" s="70"/>
      <c r="F165" s="71"/>
      <c r="G165" s="70"/>
      <c r="H165" s="70"/>
      <c r="I165" s="72"/>
      <c r="J165" s="72"/>
      <c r="K165" s="72"/>
    </row>
    <row r="166" spans="1:11" ht="63" x14ac:dyDescent="0.4">
      <c r="A166" s="73" t="s">
        <v>277</v>
      </c>
      <c r="B166" s="74" t="s">
        <v>231</v>
      </c>
      <c r="C166" s="75">
        <v>101208</v>
      </c>
      <c r="D166" s="76" t="s">
        <v>268</v>
      </c>
      <c r="E166" s="77" t="s">
        <v>34</v>
      </c>
      <c r="F166" s="78">
        <v>435.23</v>
      </c>
      <c r="G166" s="79">
        <v>6.1260000000000003</v>
      </c>
      <c r="H166" s="80">
        <v>4.0840000000000005</v>
      </c>
      <c r="I166" s="290">
        <v>0</v>
      </c>
      <c r="J166" s="143">
        <v>0.19600000000000001</v>
      </c>
      <c r="K166" s="291">
        <v>0</v>
      </c>
    </row>
    <row r="167" spans="1:11" ht="52.75" x14ac:dyDescent="0.4">
      <c r="A167" s="73" t="s">
        <v>278</v>
      </c>
      <c r="B167" s="74" t="s">
        <v>231</v>
      </c>
      <c r="C167" s="75">
        <v>93371</v>
      </c>
      <c r="D167" s="76" t="s">
        <v>270</v>
      </c>
      <c r="E167" s="77" t="s">
        <v>34</v>
      </c>
      <c r="F167" s="78">
        <v>125.36</v>
      </c>
      <c r="G167" s="79">
        <v>6.3</v>
      </c>
      <c r="H167" s="80">
        <v>4.2</v>
      </c>
      <c r="I167" s="290">
        <v>0</v>
      </c>
      <c r="J167" s="143">
        <v>0.19600000000000001</v>
      </c>
      <c r="K167" s="291">
        <v>0</v>
      </c>
    </row>
    <row r="168" spans="1:11" ht="42.45" x14ac:dyDescent="0.4">
      <c r="A168" s="73" t="s">
        <v>279</v>
      </c>
      <c r="B168" s="74" t="s">
        <v>231</v>
      </c>
      <c r="C168" s="75">
        <v>99265</v>
      </c>
      <c r="D168" s="76" t="s">
        <v>280</v>
      </c>
      <c r="E168" s="77" t="s">
        <v>137</v>
      </c>
      <c r="F168" s="78">
        <v>21</v>
      </c>
      <c r="G168" s="79">
        <v>2178.15</v>
      </c>
      <c r="H168" s="80">
        <v>1452.1</v>
      </c>
      <c r="I168" s="290">
        <v>0</v>
      </c>
      <c r="J168" s="143">
        <v>0.19600000000000001</v>
      </c>
      <c r="K168" s="291">
        <v>0</v>
      </c>
    </row>
    <row r="169" spans="1:11" ht="32.15" x14ac:dyDescent="0.4">
      <c r="A169" s="73" t="s">
        <v>281</v>
      </c>
      <c r="B169" s="74" t="s">
        <v>231</v>
      </c>
      <c r="C169" s="75">
        <v>99266</v>
      </c>
      <c r="D169" s="76" t="s">
        <v>282</v>
      </c>
      <c r="E169" s="77" t="s">
        <v>78</v>
      </c>
      <c r="F169" s="78">
        <v>68.25</v>
      </c>
      <c r="G169" s="79">
        <v>959.928</v>
      </c>
      <c r="H169" s="80">
        <v>639.95200000000011</v>
      </c>
      <c r="I169" s="290">
        <v>0</v>
      </c>
      <c r="J169" s="143">
        <v>0.19600000000000001</v>
      </c>
      <c r="K169" s="291">
        <v>0</v>
      </c>
    </row>
    <row r="170" spans="1:11" ht="32.15" x14ac:dyDescent="0.4">
      <c r="A170" s="73" t="s">
        <v>283</v>
      </c>
      <c r="B170" s="74" t="s">
        <v>231</v>
      </c>
      <c r="C170" s="75">
        <v>99318</v>
      </c>
      <c r="D170" s="76" t="s">
        <v>284</v>
      </c>
      <c r="E170" s="77" t="s">
        <v>78</v>
      </c>
      <c r="F170" s="78">
        <v>19.5</v>
      </c>
      <c r="G170" s="79">
        <v>148.93799999999999</v>
      </c>
      <c r="H170" s="80">
        <v>99.292000000000002</v>
      </c>
      <c r="I170" s="290">
        <v>0</v>
      </c>
      <c r="J170" s="143">
        <v>0.19600000000000001</v>
      </c>
      <c r="K170" s="291">
        <v>0</v>
      </c>
    </row>
    <row r="171" spans="1:11" ht="21.9" x14ac:dyDescent="0.4">
      <c r="A171" s="73" t="s">
        <v>285</v>
      </c>
      <c r="B171" s="74" t="s">
        <v>217</v>
      </c>
      <c r="C171" s="75" t="s">
        <v>286</v>
      </c>
      <c r="D171" s="76" t="s">
        <v>287</v>
      </c>
      <c r="E171" s="77" t="s">
        <v>137</v>
      </c>
      <c r="F171" s="78">
        <v>21</v>
      </c>
      <c r="G171" s="79">
        <v>268.512</v>
      </c>
      <c r="H171" s="80">
        <v>179.00799999999998</v>
      </c>
      <c r="I171" s="290">
        <v>0</v>
      </c>
      <c r="J171" s="143">
        <v>0.19600000000000001</v>
      </c>
      <c r="K171" s="291">
        <v>0</v>
      </c>
    </row>
    <row r="172" spans="1:11" x14ac:dyDescent="0.4">
      <c r="A172" s="82"/>
      <c r="B172" s="83"/>
      <c r="C172" s="84"/>
      <c r="D172" s="85" t="s">
        <v>223</v>
      </c>
      <c r="E172" s="86"/>
      <c r="F172" s="87"/>
      <c r="G172" s="86"/>
      <c r="H172" s="86"/>
      <c r="I172" s="88"/>
      <c r="J172" s="88"/>
      <c r="K172" s="292">
        <v>0</v>
      </c>
    </row>
    <row r="173" spans="1:11" ht="21.9" x14ac:dyDescent="0.4">
      <c r="A173" s="66" t="s">
        <v>53</v>
      </c>
      <c r="B173" s="67"/>
      <c r="C173" s="68"/>
      <c r="D173" s="69" t="s">
        <v>288</v>
      </c>
      <c r="E173" s="70"/>
      <c r="F173" s="71"/>
      <c r="G173" s="70"/>
      <c r="H173" s="70"/>
      <c r="I173" s="72"/>
      <c r="J173" s="72"/>
      <c r="K173" s="72"/>
    </row>
    <row r="174" spans="1:11" ht="63" x14ac:dyDescent="0.4">
      <c r="A174" s="73" t="s">
        <v>289</v>
      </c>
      <c r="B174" s="74" t="s">
        <v>231</v>
      </c>
      <c r="C174" s="75">
        <v>101208</v>
      </c>
      <c r="D174" s="76" t="s">
        <v>268</v>
      </c>
      <c r="E174" s="77" t="s">
        <v>34</v>
      </c>
      <c r="F174" s="78">
        <v>12133.25</v>
      </c>
      <c r="G174" s="79">
        <v>6.1260000000000003</v>
      </c>
      <c r="H174" s="80">
        <v>4.0840000000000005</v>
      </c>
      <c r="I174" s="290">
        <v>0</v>
      </c>
      <c r="J174" s="143">
        <v>0.19600000000000001</v>
      </c>
      <c r="K174" s="291">
        <v>0</v>
      </c>
    </row>
    <row r="175" spans="1:11" ht="52.75" x14ac:dyDescent="0.4">
      <c r="A175" s="73" t="s">
        <v>290</v>
      </c>
      <c r="B175" s="74" t="s">
        <v>231</v>
      </c>
      <c r="C175" s="75">
        <v>93371</v>
      </c>
      <c r="D175" s="76" t="s">
        <v>270</v>
      </c>
      <c r="E175" s="77" t="s">
        <v>34</v>
      </c>
      <c r="F175" s="78">
        <v>2669.3150000000001</v>
      </c>
      <c r="G175" s="79">
        <v>6.3</v>
      </c>
      <c r="H175" s="80">
        <v>4.2</v>
      </c>
      <c r="I175" s="290">
        <v>0</v>
      </c>
      <c r="J175" s="143">
        <v>0.19600000000000001</v>
      </c>
      <c r="K175" s="291">
        <v>0</v>
      </c>
    </row>
    <row r="176" spans="1:11" ht="32.15" x14ac:dyDescent="0.4">
      <c r="A176" s="73" t="s">
        <v>291</v>
      </c>
      <c r="B176" s="74" t="s">
        <v>231</v>
      </c>
      <c r="C176" s="75">
        <v>101572</v>
      </c>
      <c r="D176" s="76" t="s">
        <v>292</v>
      </c>
      <c r="E176" s="77" t="s">
        <v>21</v>
      </c>
      <c r="F176" s="78">
        <v>1055.53</v>
      </c>
      <c r="G176" s="79">
        <v>11.297999999999998</v>
      </c>
      <c r="H176" s="80">
        <v>7.532</v>
      </c>
      <c r="I176" s="290">
        <v>0</v>
      </c>
      <c r="J176" s="143">
        <v>0.19600000000000001</v>
      </c>
      <c r="K176" s="291">
        <v>0</v>
      </c>
    </row>
    <row r="177" spans="1:11" ht="32.15" x14ac:dyDescent="0.4">
      <c r="A177" s="73" t="s">
        <v>293</v>
      </c>
      <c r="B177" s="74" t="s">
        <v>231</v>
      </c>
      <c r="C177" s="75">
        <v>101574</v>
      </c>
      <c r="D177" s="76" t="s">
        <v>294</v>
      </c>
      <c r="E177" s="77" t="s">
        <v>21</v>
      </c>
      <c r="F177" s="78">
        <v>1005.68</v>
      </c>
      <c r="G177" s="79">
        <v>8.67</v>
      </c>
      <c r="H177" s="80">
        <v>5.7799999999999994</v>
      </c>
      <c r="I177" s="290">
        <v>0</v>
      </c>
      <c r="J177" s="143">
        <v>0.19600000000000001</v>
      </c>
      <c r="K177" s="291">
        <v>0</v>
      </c>
    </row>
    <row r="178" spans="1:11" ht="32.15" x14ac:dyDescent="0.4">
      <c r="A178" s="73" t="s">
        <v>295</v>
      </c>
      <c r="B178" s="74" t="s">
        <v>231</v>
      </c>
      <c r="C178" s="75">
        <v>101623</v>
      </c>
      <c r="D178" s="76" t="s">
        <v>296</v>
      </c>
      <c r="E178" s="77" t="s">
        <v>34</v>
      </c>
      <c r="F178" s="78">
        <v>315.26</v>
      </c>
      <c r="G178" s="79">
        <v>124.19999999999999</v>
      </c>
      <c r="H178" s="80">
        <v>82.800000000000011</v>
      </c>
      <c r="I178" s="290">
        <v>0</v>
      </c>
      <c r="J178" s="143">
        <v>0.19600000000000001</v>
      </c>
      <c r="K178" s="291">
        <v>0</v>
      </c>
    </row>
    <row r="179" spans="1:11" ht="21.9" x14ac:dyDescent="0.4">
      <c r="A179" s="73" t="s">
        <v>297</v>
      </c>
      <c r="B179" s="74" t="s">
        <v>217</v>
      </c>
      <c r="C179" s="75" t="s">
        <v>298</v>
      </c>
      <c r="D179" s="76" t="s">
        <v>299</v>
      </c>
      <c r="E179" s="77" t="s">
        <v>21</v>
      </c>
      <c r="F179" s="78">
        <v>452.36</v>
      </c>
      <c r="G179" s="79">
        <v>9.7319999999999993</v>
      </c>
      <c r="H179" s="80">
        <v>6.4879999999999995</v>
      </c>
      <c r="I179" s="290">
        <v>0</v>
      </c>
      <c r="J179" s="143">
        <v>0.19600000000000001</v>
      </c>
      <c r="K179" s="291">
        <v>0</v>
      </c>
    </row>
    <row r="180" spans="1:11" x14ac:dyDescent="0.4">
      <c r="A180" s="82"/>
      <c r="B180" s="83"/>
      <c r="C180" s="84"/>
      <c r="D180" s="85" t="s">
        <v>223</v>
      </c>
      <c r="E180" s="86"/>
      <c r="F180" s="87"/>
      <c r="G180" s="86"/>
      <c r="H180" s="86"/>
      <c r="I180" s="88"/>
      <c r="J180" s="88"/>
      <c r="K180" s="292">
        <v>0</v>
      </c>
    </row>
    <row r="181" spans="1:11" x14ac:dyDescent="0.4">
      <c r="A181" s="66" t="s">
        <v>56</v>
      </c>
      <c r="B181" s="67"/>
      <c r="C181" s="68"/>
      <c r="D181" s="69" t="s">
        <v>300</v>
      </c>
      <c r="E181" s="70"/>
      <c r="F181" s="71"/>
      <c r="G181" s="70"/>
      <c r="H181" s="70"/>
      <c r="I181" s="72"/>
      <c r="J181" s="72"/>
      <c r="K181" s="72"/>
    </row>
    <row r="182" spans="1:11" ht="42.45" x14ac:dyDescent="0.4">
      <c r="A182" s="73" t="s">
        <v>301</v>
      </c>
      <c r="B182" s="74" t="s">
        <v>231</v>
      </c>
      <c r="C182" s="75">
        <v>92212</v>
      </c>
      <c r="D182" s="76" t="s">
        <v>302</v>
      </c>
      <c r="E182" s="77" t="s">
        <v>78</v>
      </c>
      <c r="F182" s="78">
        <v>718.72</v>
      </c>
      <c r="G182" s="79">
        <v>168.26999999999998</v>
      </c>
      <c r="H182" s="80">
        <v>112.18</v>
      </c>
      <c r="I182" s="290">
        <v>0</v>
      </c>
      <c r="J182" s="143">
        <v>0.19600000000000001</v>
      </c>
      <c r="K182" s="291">
        <v>0</v>
      </c>
    </row>
    <row r="183" spans="1:11" x14ac:dyDescent="0.4">
      <c r="A183" s="82"/>
      <c r="B183" s="83"/>
      <c r="C183" s="84"/>
      <c r="D183" s="85" t="s">
        <v>223</v>
      </c>
      <c r="E183" s="86"/>
      <c r="F183" s="87"/>
      <c r="G183" s="86"/>
      <c r="H183" s="86"/>
      <c r="I183" s="88"/>
      <c r="J183" s="88"/>
      <c r="K183" s="292">
        <v>0</v>
      </c>
    </row>
    <row r="184" spans="1:11" x14ac:dyDescent="0.4">
      <c r="A184" s="66" t="s">
        <v>303</v>
      </c>
      <c r="B184" s="67"/>
      <c r="C184" s="68"/>
      <c r="D184" s="69" t="s">
        <v>304</v>
      </c>
      <c r="E184" s="70"/>
      <c r="F184" s="71"/>
      <c r="G184" s="70"/>
      <c r="H184" s="70"/>
      <c r="I184" s="72"/>
      <c r="J184" s="72"/>
      <c r="K184" s="72"/>
    </row>
    <row r="185" spans="1:11" ht="42.45" x14ac:dyDescent="0.4">
      <c r="A185" s="73" t="s">
        <v>305</v>
      </c>
      <c r="B185" s="74" t="s">
        <v>231</v>
      </c>
      <c r="C185" s="75">
        <v>92214</v>
      </c>
      <c r="D185" s="76" t="s">
        <v>306</v>
      </c>
      <c r="E185" s="77" t="s">
        <v>78</v>
      </c>
      <c r="F185" s="78">
        <v>482.62</v>
      </c>
      <c r="G185" s="79">
        <v>264.20999999999998</v>
      </c>
      <c r="H185" s="80">
        <v>176.14000000000004</v>
      </c>
      <c r="I185" s="290">
        <v>0</v>
      </c>
      <c r="J185" s="143">
        <v>0.19600000000000001</v>
      </c>
      <c r="K185" s="291">
        <v>0</v>
      </c>
    </row>
    <row r="186" spans="1:11" x14ac:dyDescent="0.4">
      <c r="A186" s="82"/>
      <c r="B186" s="83"/>
      <c r="C186" s="84"/>
      <c r="D186" s="85" t="s">
        <v>223</v>
      </c>
      <c r="E186" s="86"/>
      <c r="F186" s="87"/>
      <c r="G186" s="86"/>
      <c r="H186" s="86"/>
      <c r="I186" s="88"/>
      <c r="J186" s="88"/>
      <c r="K186" s="292">
        <v>0</v>
      </c>
    </row>
    <row r="187" spans="1:11" x14ac:dyDescent="0.4">
      <c r="A187" s="66" t="s">
        <v>307</v>
      </c>
      <c r="B187" s="67"/>
      <c r="C187" s="68"/>
      <c r="D187" s="69" t="s">
        <v>308</v>
      </c>
      <c r="E187" s="70"/>
      <c r="F187" s="71"/>
      <c r="G187" s="70"/>
      <c r="H187" s="70"/>
      <c r="I187" s="72"/>
      <c r="J187" s="72"/>
      <c r="K187" s="72"/>
    </row>
    <row r="188" spans="1:11" ht="42.45" x14ac:dyDescent="0.4">
      <c r="A188" s="73" t="s">
        <v>309</v>
      </c>
      <c r="B188" s="74" t="s">
        <v>231</v>
      </c>
      <c r="C188" s="75">
        <v>92226</v>
      </c>
      <c r="D188" s="76" t="s">
        <v>310</v>
      </c>
      <c r="E188" s="77" t="s">
        <v>78</v>
      </c>
      <c r="F188" s="78">
        <v>791.65</v>
      </c>
      <c r="G188" s="79">
        <v>332.35199999999998</v>
      </c>
      <c r="H188" s="80">
        <v>221.56799999999998</v>
      </c>
      <c r="I188" s="290">
        <v>0</v>
      </c>
      <c r="J188" s="143">
        <v>0.19600000000000001</v>
      </c>
      <c r="K188" s="291">
        <v>0</v>
      </c>
    </row>
    <row r="189" spans="1:11" x14ac:dyDescent="0.4">
      <c r="A189" s="82"/>
      <c r="B189" s="83"/>
      <c r="C189" s="84"/>
      <c r="D189" s="85" t="s">
        <v>223</v>
      </c>
      <c r="E189" s="86"/>
      <c r="F189" s="87"/>
      <c r="G189" s="86"/>
      <c r="H189" s="86"/>
      <c r="I189" s="88"/>
      <c r="J189" s="88"/>
      <c r="K189" s="292">
        <v>0</v>
      </c>
    </row>
    <row r="190" spans="1:11" x14ac:dyDescent="0.4">
      <c r="A190" s="66" t="s">
        <v>311</v>
      </c>
      <c r="B190" s="67"/>
      <c r="C190" s="68"/>
      <c r="D190" s="69" t="s">
        <v>312</v>
      </c>
      <c r="E190" s="70"/>
      <c r="F190" s="71"/>
      <c r="G190" s="70"/>
      <c r="H190" s="70"/>
      <c r="I190" s="72"/>
      <c r="J190" s="72"/>
      <c r="K190" s="72"/>
    </row>
    <row r="191" spans="1:11" ht="42.45" x14ac:dyDescent="0.4">
      <c r="A191" s="73" t="s">
        <v>313</v>
      </c>
      <c r="B191" s="74" t="s">
        <v>231</v>
      </c>
      <c r="C191" s="75">
        <v>92816</v>
      </c>
      <c r="D191" s="76" t="s">
        <v>314</v>
      </c>
      <c r="E191" s="77" t="s">
        <v>78</v>
      </c>
      <c r="F191" s="78">
        <v>330.09</v>
      </c>
      <c r="G191" s="79">
        <v>454.03800000000001</v>
      </c>
      <c r="H191" s="80">
        <v>302.69200000000001</v>
      </c>
      <c r="I191" s="290">
        <v>0</v>
      </c>
      <c r="J191" s="143">
        <v>0.19600000000000001</v>
      </c>
      <c r="K191" s="291">
        <v>0</v>
      </c>
    </row>
    <row r="192" spans="1:11" x14ac:dyDescent="0.4">
      <c r="A192" s="82"/>
      <c r="B192" s="83"/>
      <c r="C192" s="84"/>
      <c r="D192" s="85" t="s">
        <v>223</v>
      </c>
      <c r="E192" s="86"/>
      <c r="F192" s="87"/>
      <c r="G192" s="86"/>
      <c r="H192" s="86"/>
      <c r="I192" s="88"/>
      <c r="J192" s="88"/>
      <c r="K192" s="292">
        <v>0</v>
      </c>
    </row>
    <row r="193" spans="1:11" x14ac:dyDescent="0.4">
      <c r="A193" s="66" t="s">
        <v>315</v>
      </c>
      <c r="B193" s="67"/>
      <c r="C193" s="68"/>
      <c r="D193" s="69" t="s">
        <v>316</v>
      </c>
      <c r="E193" s="70"/>
      <c r="F193" s="71"/>
      <c r="G193" s="70"/>
      <c r="H193" s="70"/>
      <c r="I193" s="72"/>
      <c r="J193" s="72"/>
      <c r="K193" s="72"/>
    </row>
    <row r="194" spans="1:11" ht="42.45" x14ac:dyDescent="0.4">
      <c r="A194" s="73" t="s">
        <v>317</v>
      </c>
      <c r="B194" s="74" t="s">
        <v>231</v>
      </c>
      <c r="C194" s="75">
        <v>92818</v>
      </c>
      <c r="D194" s="76" t="s">
        <v>318</v>
      </c>
      <c r="E194" s="77" t="s">
        <v>78</v>
      </c>
      <c r="F194" s="78">
        <v>673.13</v>
      </c>
      <c r="G194" s="79">
        <v>647.19600000000003</v>
      </c>
      <c r="H194" s="80">
        <v>431.46400000000006</v>
      </c>
      <c r="I194" s="290">
        <v>0</v>
      </c>
      <c r="J194" s="143">
        <v>0.19600000000000001</v>
      </c>
      <c r="K194" s="291">
        <v>0</v>
      </c>
    </row>
    <row r="195" spans="1:11" x14ac:dyDescent="0.4">
      <c r="A195" s="82"/>
      <c r="B195" s="83"/>
      <c r="C195" s="84"/>
      <c r="D195" s="85" t="s">
        <v>223</v>
      </c>
      <c r="E195" s="86"/>
      <c r="F195" s="87"/>
      <c r="G195" s="86"/>
      <c r="H195" s="86"/>
      <c r="I195" s="88"/>
      <c r="J195" s="88"/>
      <c r="K195" s="292">
        <v>0</v>
      </c>
    </row>
    <row r="196" spans="1:11" x14ac:dyDescent="0.4">
      <c r="A196" s="66" t="s">
        <v>319</v>
      </c>
      <c r="B196" s="67"/>
      <c r="C196" s="68"/>
      <c r="D196" s="69" t="s">
        <v>320</v>
      </c>
      <c r="E196" s="70"/>
      <c r="F196" s="71"/>
      <c r="G196" s="70"/>
      <c r="H196" s="70"/>
      <c r="I196" s="72"/>
      <c r="J196" s="72"/>
      <c r="K196" s="72"/>
    </row>
    <row r="197" spans="1:11" ht="42.45" x14ac:dyDescent="0.4">
      <c r="A197" s="73" t="s">
        <v>321</v>
      </c>
      <c r="B197" s="106" t="s">
        <v>322</v>
      </c>
      <c r="C197" s="75" t="s">
        <v>323</v>
      </c>
      <c r="D197" s="76" t="s">
        <v>324</v>
      </c>
      <c r="E197" s="77" t="s">
        <v>325</v>
      </c>
      <c r="F197" s="78">
        <v>559.91999999999996</v>
      </c>
      <c r="G197" s="79">
        <v>1569.318</v>
      </c>
      <c r="H197" s="80">
        <v>1046.2120000000002</v>
      </c>
      <c r="I197" s="290">
        <v>0</v>
      </c>
      <c r="J197" s="143">
        <v>0.19600000000000001</v>
      </c>
      <c r="K197" s="291">
        <v>0</v>
      </c>
    </row>
    <row r="198" spans="1:11" x14ac:dyDescent="0.4">
      <c r="A198" s="82"/>
      <c r="B198" s="83"/>
      <c r="C198" s="84"/>
      <c r="D198" s="85" t="s">
        <v>223</v>
      </c>
      <c r="E198" s="86"/>
      <c r="F198" s="87"/>
      <c r="G198" s="86"/>
      <c r="H198" s="86"/>
      <c r="I198" s="88"/>
      <c r="J198" s="88"/>
      <c r="K198" s="292">
        <v>0</v>
      </c>
    </row>
    <row r="199" spans="1:11" x14ac:dyDescent="0.4">
      <c r="A199" s="66" t="s">
        <v>326</v>
      </c>
      <c r="B199" s="67"/>
      <c r="C199" s="68"/>
      <c r="D199" s="69" t="s">
        <v>327</v>
      </c>
      <c r="E199" s="70"/>
      <c r="F199" s="71"/>
      <c r="G199" s="70"/>
      <c r="H199" s="70"/>
      <c r="I199" s="72"/>
      <c r="J199" s="72"/>
      <c r="K199" s="72"/>
    </row>
    <row r="200" spans="1:11" ht="41.15" x14ac:dyDescent="0.4">
      <c r="A200" s="73" t="s">
        <v>328</v>
      </c>
      <c r="B200" s="106" t="s">
        <v>322</v>
      </c>
      <c r="C200" s="75" t="s">
        <v>329</v>
      </c>
      <c r="D200" s="76" t="s">
        <v>330</v>
      </c>
      <c r="E200" s="77" t="s">
        <v>137</v>
      </c>
      <c r="F200" s="78">
        <v>1</v>
      </c>
      <c r="G200" s="79">
        <v>35299.218000000001</v>
      </c>
      <c r="H200" s="80">
        <v>23532.811999999998</v>
      </c>
      <c r="I200" s="290">
        <v>0</v>
      </c>
      <c r="J200" s="143">
        <v>0.19600000000000001</v>
      </c>
      <c r="K200" s="291">
        <v>0</v>
      </c>
    </row>
    <row r="201" spans="1:11" x14ac:dyDescent="0.4">
      <c r="A201" s="82"/>
      <c r="B201" s="83"/>
      <c r="C201" s="84"/>
      <c r="D201" s="85" t="s">
        <v>223</v>
      </c>
      <c r="E201" s="86"/>
      <c r="F201" s="87"/>
      <c r="G201" s="86"/>
      <c r="H201" s="86"/>
      <c r="I201" s="88"/>
      <c r="J201" s="88"/>
      <c r="K201" s="292">
        <v>0</v>
      </c>
    </row>
    <row r="202" spans="1:11" ht="21.9" x14ac:dyDescent="0.4">
      <c r="A202" s="66" t="s">
        <v>331</v>
      </c>
      <c r="B202" s="67"/>
      <c r="C202" s="68"/>
      <c r="D202" s="69" t="s">
        <v>332</v>
      </c>
      <c r="E202" s="70"/>
      <c r="F202" s="71"/>
      <c r="G202" s="70"/>
      <c r="H202" s="70"/>
      <c r="I202" s="72"/>
      <c r="J202" s="72"/>
      <c r="K202" s="72"/>
    </row>
    <row r="203" spans="1:11" ht="21.9" x14ac:dyDescent="0.4">
      <c r="A203" s="73" t="s">
        <v>333</v>
      </c>
      <c r="B203" s="74" t="s">
        <v>217</v>
      </c>
      <c r="C203" s="75" t="s">
        <v>334</v>
      </c>
      <c r="D203" s="76" t="s">
        <v>335</v>
      </c>
      <c r="E203" s="77" t="s">
        <v>336</v>
      </c>
      <c r="F203" s="78">
        <v>480</v>
      </c>
      <c r="G203" s="79">
        <v>3.5819999999999999</v>
      </c>
      <c r="H203" s="80">
        <v>2.3879999999999999</v>
      </c>
      <c r="I203" s="290">
        <v>0</v>
      </c>
      <c r="J203" s="143">
        <v>0.19600000000000001</v>
      </c>
      <c r="K203" s="291">
        <v>0</v>
      </c>
    </row>
    <row r="204" spans="1:11" ht="32.15" x14ac:dyDescent="0.4">
      <c r="A204" s="73" t="s">
        <v>337</v>
      </c>
      <c r="B204" s="74" t="s">
        <v>248</v>
      </c>
      <c r="C204" s="75">
        <v>5502137</v>
      </c>
      <c r="D204" s="76" t="s">
        <v>338</v>
      </c>
      <c r="E204" s="77" t="s">
        <v>250</v>
      </c>
      <c r="F204" s="78">
        <v>265.31</v>
      </c>
      <c r="G204" s="79">
        <v>2.7479999999999998</v>
      </c>
      <c r="H204" s="80">
        <v>1.8320000000000003</v>
      </c>
      <c r="I204" s="290">
        <v>0</v>
      </c>
      <c r="J204" s="143">
        <v>0.19600000000000001</v>
      </c>
      <c r="K204" s="291">
        <v>0</v>
      </c>
    </row>
    <row r="205" spans="1:11" ht="21.9" x14ac:dyDescent="0.4">
      <c r="A205" s="73" t="s">
        <v>339</v>
      </c>
      <c r="B205" s="74" t="s">
        <v>248</v>
      </c>
      <c r="C205" s="75">
        <v>6817863</v>
      </c>
      <c r="D205" s="76" t="s">
        <v>340</v>
      </c>
      <c r="E205" s="77" t="s">
        <v>261</v>
      </c>
      <c r="F205" s="78">
        <v>30</v>
      </c>
      <c r="G205" s="79">
        <v>2071.5719999999997</v>
      </c>
      <c r="H205" s="80">
        <v>1381.0480000000002</v>
      </c>
      <c r="I205" s="290">
        <v>0</v>
      </c>
      <c r="J205" s="143">
        <v>0.19600000000000001</v>
      </c>
      <c r="K205" s="291">
        <v>0</v>
      </c>
    </row>
    <row r="206" spans="1:11" ht="21.9" x14ac:dyDescent="0.4">
      <c r="A206" s="73" t="s">
        <v>341</v>
      </c>
      <c r="B206" s="74" t="s">
        <v>248</v>
      </c>
      <c r="C206" s="75">
        <v>6817877</v>
      </c>
      <c r="D206" s="76" t="s">
        <v>342</v>
      </c>
      <c r="E206" s="77" t="s">
        <v>261</v>
      </c>
      <c r="F206" s="78">
        <v>30</v>
      </c>
      <c r="G206" s="79">
        <v>2841.0239999999999</v>
      </c>
      <c r="H206" s="80">
        <v>1894.0160000000001</v>
      </c>
      <c r="I206" s="290">
        <v>0</v>
      </c>
      <c r="J206" s="143">
        <v>0.19600000000000001</v>
      </c>
      <c r="K206" s="291">
        <v>0</v>
      </c>
    </row>
    <row r="207" spans="1:11" ht="21.9" x14ac:dyDescent="0.4">
      <c r="A207" s="73" t="s">
        <v>343</v>
      </c>
      <c r="B207" s="74" t="s">
        <v>217</v>
      </c>
      <c r="C207" s="75" t="s">
        <v>344</v>
      </c>
      <c r="D207" s="76" t="s">
        <v>345</v>
      </c>
      <c r="E207" s="77" t="s">
        <v>34</v>
      </c>
      <c r="F207" s="78">
        <v>88.5</v>
      </c>
      <c r="G207" s="79">
        <v>362.81400000000002</v>
      </c>
      <c r="H207" s="80">
        <v>241.87600000000003</v>
      </c>
      <c r="I207" s="290">
        <v>0</v>
      </c>
      <c r="J207" s="143">
        <v>0.19600000000000001</v>
      </c>
      <c r="K207" s="291">
        <v>0</v>
      </c>
    </row>
    <row r="208" spans="1:11" ht="21.9" x14ac:dyDescent="0.4">
      <c r="A208" s="73" t="s">
        <v>346</v>
      </c>
      <c r="B208" s="74" t="s">
        <v>217</v>
      </c>
      <c r="C208" s="75" t="s">
        <v>298</v>
      </c>
      <c r="D208" s="76" t="s">
        <v>299</v>
      </c>
      <c r="E208" s="77" t="s">
        <v>21</v>
      </c>
      <c r="F208" s="78">
        <v>379.49999999999994</v>
      </c>
      <c r="G208" s="79">
        <v>9.7319999999999993</v>
      </c>
      <c r="H208" s="80">
        <v>6.4879999999999995</v>
      </c>
      <c r="I208" s="290">
        <v>0</v>
      </c>
      <c r="J208" s="143">
        <v>0.19600000000000001</v>
      </c>
      <c r="K208" s="291">
        <v>0</v>
      </c>
    </row>
    <row r="209" spans="1:11" ht="21.9" x14ac:dyDescent="0.4">
      <c r="A209" s="73" t="s">
        <v>347</v>
      </c>
      <c r="B209" s="74" t="s">
        <v>248</v>
      </c>
      <c r="C209" s="75">
        <v>2003859</v>
      </c>
      <c r="D209" s="76" t="s">
        <v>348</v>
      </c>
      <c r="E209" s="77" t="s">
        <v>250</v>
      </c>
      <c r="F209" s="78">
        <v>66.98</v>
      </c>
      <c r="G209" s="79">
        <v>30.821999999999996</v>
      </c>
      <c r="H209" s="80">
        <v>20.548000000000002</v>
      </c>
      <c r="I209" s="290">
        <v>0</v>
      </c>
      <c r="J209" s="143">
        <v>0.19600000000000001</v>
      </c>
      <c r="K209" s="291">
        <v>0</v>
      </c>
    </row>
    <row r="210" spans="1:11" x14ac:dyDescent="0.4">
      <c r="A210" s="73" t="s">
        <v>349</v>
      </c>
      <c r="B210" s="74" t="s">
        <v>217</v>
      </c>
      <c r="C210" s="107" t="s">
        <v>94</v>
      </c>
      <c r="D210" s="76" t="s">
        <v>95</v>
      </c>
      <c r="E210" s="77" t="s">
        <v>34</v>
      </c>
      <c r="F210" s="78">
        <v>165.88</v>
      </c>
      <c r="G210" s="79">
        <v>3.54</v>
      </c>
      <c r="H210" s="80">
        <v>2.3600000000000003</v>
      </c>
      <c r="I210" s="290">
        <v>0</v>
      </c>
      <c r="J210" s="143">
        <v>0.19600000000000001</v>
      </c>
      <c r="K210" s="291">
        <v>0</v>
      </c>
    </row>
    <row r="211" spans="1:11" ht="32.15" x14ac:dyDescent="0.4">
      <c r="A211" s="73" t="s">
        <v>350</v>
      </c>
      <c r="B211" s="74" t="s">
        <v>217</v>
      </c>
      <c r="C211" s="75" t="s">
        <v>161</v>
      </c>
      <c r="D211" s="76" t="s">
        <v>162</v>
      </c>
      <c r="E211" s="77" t="s">
        <v>34</v>
      </c>
      <c r="F211" s="78">
        <v>56.5</v>
      </c>
      <c r="G211" s="79">
        <v>572.20799999999997</v>
      </c>
      <c r="H211" s="80">
        <v>381.47199999999998</v>
      </c>
      <c r="I211" s="290">
        <v>0</v>
      </c>
      <c r="J211" s="143">
        <v>0.19600000000000001</v>
      </c>
      <c r="K211" s="291">
        <v>0</v>
      </c>
    </row>
    <row r="212" spans="1:11" x14ac:dyDescent="0.4">
      <c r="A212" s="82"/>
      <c r="B212" s="83"/>
      <c r="C212" s="84"/>
      <c r="D212" s="85" t="s">
        <v>223</v>
      </c>
      <c r="E212" s="86"/>
      <c r="F212" s="87"/>
      <c r="G212" s="86"/>
      <c r="H212" s="86"/>
      <c r="I212" s="88"/>
      <c r="J212" s="88"/>
      <c r="K212" s="292">
        <v>0</v>
      </c>
    </row>
    <row r="213" spans="1:11" x14ac:dyDescent="0.4">
      <c r="A213" s="66" t="s">
        <v>351</v>
      </c>
      <c r="B213" s="67"/>
      <c r="C213" s="68"/>
      <c r="D213" s="69" t="s">
        <v>352</v>
      </c>
      <c r="E213" s="70"/>
      <c r="F213" s="71"/>
      <c r="G213" s="70"/>
      <c r="H213" s="70"/>
      <c r="I213" s="72"/>
      <c r="J213" s="72"/>
      <c r="K213" s="72"/>
    </row>
    <row r="214" spans="1:11" ht="21.9" x14ac:dyDescent="0.4">
      <c r="A214" s="73" t="s">
        <v>353</v>
      </c>
      <c r="B214" s="106" t="s">
        <v>248</v>
      </c>
      <c r="C214" s="75">
        <v>3806386</v>
      </c>
      <c r="D214" s="76" t="s">
        <v>354</v>
      </c>
      <c r="E214" s="77" t="s">
        <v>261</v>
      </c>
      <c r="F214" s="78">
        <v>17</v>
      </c>
      <c r="G214" s="79">
        <v>371.24399999999997</v>
      </c>
      <c r="H214" s="80">
        <v>247.49600000000004</v>
      </c>
      <c r="I214" s="290">
        <v>0</v>
      </c>
      <c r="J214" s="143">
        <v>0.19600000000000001</v>
      </c>
      <c r="K214" s="291">
        <v>0</v>
      </c>
    </row>
    <row r="215" spans="1:11" x14ac:dyDescent="0.4">
      <c r="A215" s="82"/>
      <c r="B215" s="83"/>
      <c r="C215" s="84"/>
      <c r="D215" s="85" t="s">
        <v>223</v>
      </c>
      <c r="E215" s="86"/>
      <c r="F215" s="87"/>
      <c r="G215" s="86"/>
      <c r="H215" s="86"/>
      <c r="I215" s="88"/>
      <c r="J215" s="88"/>
      <c r="K215" s="292">
        <v>0</v>
      </c>
    </row>
    <row r="216" spans="1:11" x14ac:dyDescent="0.4">
      <c r="A216" s="89"/>
      <c r="B216" s="90"/>
      <c r="C216" s="91"/>
      <c r="D216" s="92" t="s">
        <v>355</v>
      </c>
      <c r="E216" s="93"/>
      <c r="F216" s="94"/>
      <c r="G216" s="93"/>
      <c r="H216" s="93"/>
      <c r="I216" s="95"/>
      <c r="J216" s="95"/>
      <c r="K216" s="293">
        <v>0</v>
      </c>
    </row>
    <row r="217" spans="1:11" x14ac:dyDescent="0.4">
      <c r="A217" s="96"/>
      <c r="B217" s="97"/>
      <c r="C217" s="98"/>
      <c r="D217" s="99"/>
      <c r="E217" s="100"/>
      <c r="F217" s="101"/>
      <c r="G217" s="100"/>
      <c r="H217" s="100"/>
      <c r="I217" s="102"/>
      <c r="J217" s="102"/>
      <c r="K217" s="102"/>
    </row>
    <row r="218" spans="1:11" x14ac:dyDescent="0.4">
      <c r="A218" s="103">
        <v>5</v>
      </c>
      <c r="B218" s="60"/>
      <c r="C218" s="104"/>
      <c r="D218" s="62" t="s">
        <v>356</v>
      </c>
      <c r="E218" s="63"/>
      <c r="F218" s="64"/>
      <c r="G218" s="63"/>
      <c r="H218" s="63"/>
      <c r="I218" s="65"/>
      <c r="J218" s="65"/>
      <c r="K218" s="65"/>
    </row>
    <row r="219" spans="1:11" x14ac:dyDescent="0.4">
      <c r="A219" s="66" t="s">
        <v>60</v>
      </c>
      <c r="B219" s="67"/>
      <c r="C219" s="68"/>
      <c r="D219" s="69" t="s">
        <v>357</v>
      </c>
      <c r="E219" s="70"/>
      <c r="F219" s="71"/>
      <c r="G219" s="70"/>
      <c r="H219" s="70"/>
      <c r="I219" s="72"/>
      <c r="J219" s="72"/>
      <c r="K219" s="72"/>
    </row>
    <row r="220" spans="1:11" x14ac:dyDescent="0.4">
      <c r="A220" s="73" t="s">
        <v>358</v>
      </c>
      <c r="B220" s="106" t="s">
        <v>231</v>
      </c>
      <c r="C220" s="75">
        <v>99064</v>
      </c>
      <c r="D220" s="76" t="s">
        <v>359</v>
      </c>
      <c r="E220" s="77" t="s">
        <v>78</v>
      </c>
      <c r="F220" s="78">
        <v>2574.12</v>
      </c>
      <c r="G220" s="79">
        <v>0.52800000000000002</v>
      </c>
      <c r="H220" s="80">
        <v>0.35199999999999998</v>
      </c>
      <c r="I220" s="290">
        <v>0</v>
      </c>
      <c r="J220" s="143">
        <v>0.19600000000000001</v>
      </c>
      <c r="K220" s="291">
        <v>0</v>
      </c>
    </row>
    <row r="221" spans="1:11" x14ac:dyDescent="0.4">
      <c r="A221" s="82"/>
      <c r="B221" s="83"/>
      <c r="C221" s="84"/>
      <c r="D221" s="85" t="s">
        <v>223</v>
      </c>
      <c r="E221" s="86"/>
      <c r="F221" s="87"/>
      <c r="G221" s="86"/>
      <c r="H221" s="86"/>
      <c r="I221" s="88"/>
      <c r="J221" s="88"/>
      <c r="K221" s="292">
        <v>0</v>
      </c>
    </row>
    <row r="222" spans="1:11" x14ac:dyDescent="0.4">
      <c r="A222" s="66" t="s">
        <v>360</v>
      </c>
      <c r="B222" s="67"/>
      <c r="C222" s="68"/>
      <c r="D222" s="69" t="s">
        <v>361</v>
      </c>
      <c r="E222" s="70"/>
      <c r="F222" s="71"/>
      <c r="G222" s="70"/>
      <c r="H222" s="70"/>
      <c r="I222" s="72"/>
      <c r="J222" s="72"/>
      <c r="K222" s="72"/>
    </row>
    <row r="223" spans="1:11" ht="21.9" x14ac:dyDescent="0.4">
      <c r="A223" s="73" t="s">
        <v>362</v>
      </c>
      <c r="B223" s="74" t="s">
        <v>217</v>
      </c>
      <c r="C223" s="75" t="s">
        <v>363</v>
      </c>
      <c r="D223" s="76" t="s">
        <v>364</v>
      </c>
      <c r="E223" s="77" t="s">
        <v>21</v>
      </c>
      <c r="F223" s="78">
        <v>35355.22</v>
      </c>
      <c r="G223" s="79">
        <v>15.311999999999999</v>
      </c>
      <c r="H223" s="80">
        <v>10.208</v>
      </c>
      <c r="I223" s="290">
        <v>0</v>
      </c>
      <c r="J223" s="143">
        <v>0.19600000000000001</v>
      </c>
      <c r="K223" s="291">
        <v>0</v>
      </c>
    </row>
    <row r="224" spans="1:11" ht="21.9" x14ac:dyDescent="0.4">
      <c r="A224" s="73" t="s">
        <v>365</v>
      </c>
      <c r="B224" s="74" t="s">
        <v>248</v>
      </c>
      <c r="C224" s="75">
        <v>4011210</v>
      </c>
      <c r="D224" s="76" t="s">
        <v>366</v>
      </c>
      <c r="E224" s="77" t="s">
        <v>367</v>
      </c>
      <c r="F224" s="78">
        <v>35355.22</v>
      </c>
      <c r="G224" s="79">
        <v>0.56999999999999995</v>
      </c>
      <c r="H224" s="80">
        <v>0.38</v>
      </c>
      <c r="I224" s="290">
        <v>0</v>
      </c>
      <c r="J224" s="143">
        <v>0.19600000000000001</v>
      </c>
      <c r="K224" s="291">
        <v>0</v>
      </c>
    </row>
    <row r="225" spans="1:11" x14ac:dyDescent="0.4">
      <c r="A225" s="82"/>
      <c r="B225" s="83"/>
      <c r="C225" s="84"/>
      <c r="D225" s="85" t="s">
        <v>223</v>
      </c>
      <c r="E225" s="86"/>
      <c r="F225" s="87"/>
      <c r="G225" s="86"/>
      <c r="H225" s="86"/>
      <c r="I225" s="88"/>
      <c r="J225" s="88"/>
      <c r="K225" s="292">
        <v>0</v>
      </c>
    </row>
    <row r="226" spans="1:11" x14ac:dyDescent="0.4">
      <c r="A226" s="66" t="s">
        <v>368</v>
      </c>
      <c r="B226" s="67"/>
      <c r="C226" s="68"/>
      <c r="D226" s="69" t="s">
        <v>369</v>
      </c>
      <c r="E226" s="70"/>
      <c r="F226" s="71"/>
      <c r="G226" s="70"/>
      <c r="H226" s="70"/>
      <c r="I226" s="72"/>
      <c r="J226" s="72"/>
      <c r="K226" s="72"/>
    </row>
    <row r="227" spans="1:11" ht="42.45" x14ac:dyDescent="0.4">
      <c r="A227" s="73" t="s">
        <v>370</v>
      </c>
      <c r="B227" s="74" t="s">
        <v>231</v>
      </c>
      <c r="C227" s="75">
        <v>100573</v>
      </c>
      <c r="D227" s="76" t="s">
        <v>371</v>
      </c>
      <c r="E227" s="77" t="s">
        <v>34</v>
      </c>
      <c r="F227" s="78">
        <v>3535.52</v>
      </c>
      <c r="G227" s="79">
        <v>45.227999999999994</v>
      </c>
      <c r="H227" s="80">
        <v>30.152000000000001</v>
      </c>
      <c r="I227" s="290">
        <v>0</v>
      </c>
      <c r="J227" s="143">
        <v>0.19600000000000001</v>
      </c>
      <c r="K227" s="291">
        <v>0</v>
      </c>
    </row>
    <row r="228" spans="1:11" x14ac:dyDescent="0.4">
      <c r="A228" s="82"/>
      <c r="B228" s="83"/>
      <c r="C228" s="84"/>
      <c r="D228" s="85" t="s">
        <v>223</v>
      </c>
      <c r="E228" s="86"/>
      <c r="F228" s="87"/>
      <c r="G228" s="86"/>
      <c r="H228" s="86"/>
      <c r="I228" s="88"/>
      <c r="J228" s="88"/>
      <c r="K228" s="292">
        <v>0</v>
      </c>
    </row>
    <row r="229" spans="1:11" x14ac:dyDescent="0.4">
      <c r="A229" s="66" t="s">
        <v>372</v>
      </c>
      <c r="B229" s="67"/>
      <c r="C229" s="68"/>
      <c r="D229" s="69" t="s">
        <v>373</v>
      </c>
      <c r="E229" s="70"/>
      <c r="F229" s="71"/>
      <c r="G229" s="70"/>
      <c r="H229" s="70"/>
      <c r="I229" s="72"/>
      <c r="J229" s="72"/>
      <c r="K229" s="72"/>
    </row>
    <row r="230" spans="1:11" ht="21.9" x14ac:dyDescent="0.4">
      <c r="A230" s="73" t="s">
        <v>374</v>
      </c>
      <c r="B230" s="74" t="s">
        <v>248</v>
      </c>
      <c r="C230" s="75">
        <v>4011255</v>
      </c>
      <c r="D230" s="76" t="s">
        <v>375</v>
      </c>
      <c r="E230" s="77" t="s">
        <v>250</v>
      </c>
      <c r="F230" s="78">
        <v>6010.39</v>
      </c>
      <c r="G230" s="79">
        <v>17.285999999999998</v>
      </c>
      <c r="H230" s="80">
        <v>11.524000000000001</v>
      </c>
      <c r="I230" s="290">
        <v>0</v>
      </c>
      <c r="J230" s="143">
        <v>0.19600000000000001</v>
      </c>
      <c r="K230" s="291">
        <v>0</v>
      </c>
    </row>
    <row r="231" spans="1:11" x14ac:dyDescent="0.4">
      <c r="A231" s="82"/>
      <c r="B231" s="83"/>
      <c r="C231" s="84"/>
      <c r="D231" s="85" t="s">
        <v>223</v>
      </c>
      <c r="E231" s="86"/>
      <c r="F231" s="87"/>
      <c r="G231" s="86"/>
      <c r="H231" s="86"/>
      <c r="I231" s="88"/>
      <c r="J231" s="88"/>
      <c r="K231" s="292">
        <v>0</v>
      </c>
    </row>
    <row r="232" spans="1:11" x14ac:dyDescent="0.4">
      <c r="A232" s="66" t="s">
        <v>376</v>
      </c>
      <c r="B232" s="67"/>
      <c r="C232" s="68"/>
      <c r="D232" s="69" t="s">
        <v>377</v>
      </c>
      <c r="E232" s="70"/>
      <c r="F232" s="71"/>
      <c r="G232" s="70"/>
      <c r="H232" s="70"/>
      <c r="I232" s="72"/>
      <c r="J232" s="72"/>
      <c r="K232" s="72"/>
    </row>
    <row r="233" spans="1:11" x14ac:dyDescent="0.4">
      <c r="A233" s="73" t="s">
        <v>378</v>
      </c>
      <c r="B233" s="74" t="s">
        <v>217</v>
      </c>
      <c r="C233" s="75" t="s">
        <v>54</v>
      </c>
      <c r="D233" s="76" t="s">
        <v>55</v>
      </c>
      <c r="E233" s="77" t="s">
        <v>21</v>
      </c>
      <c r="F233" s="78">
        <v>35355.22</v>
      </c>
      <c r="G233" s="79">
        <v>4.4939999999999998</v>
      </c>
      <c r="H233" s="80">
        <v>2.9960000000000004</v>
      </c>
      <c r="I233" s="290">
        <v>0</v>
      </c>
      <c r="J233" s="143">
        <v>0.19600000000000001</v>
      </c>
      <c r="K233" s="291">
        <v>0</v>
      </c>
    </row>
    <row r="234" spans="1:11" x14ac:dyDescent="0.4">
      <c r="A234" s="73" t="s">
        <v>379</v>
      </c>
      <c r="B234" s="74" t="s">
        <v>217</v>
      </c>
      <c r="C234" s="75" t="s">
        <v>51</v>
      </c>
      <c r="D234" s="76" t="s">
        <v>52</v>
      </c>
      <c r="E234" s="77" t="s">
        <v>21</v>
      </c>
      <c r="F234" s="78">
        <v>35355.22</v>
      </c>
      <c r="G234" s="79">
        <v>9.1739999999999995</v>
      </c>
      <c r="H234" s="80">
        <v>6.1159999999999997</v>
      </c>
      <c r="I234" s="290">
        <v>0</v>
      </c>
      <c r="J234" s="143">
        <v>0.19600000000000001</v>
      </c>
      <c r="K234" s="291">
        <v>0</v>
      </c>
    </row>
    <row r="235" spans="1:11" ht="32.15" x14ac:dyDescent="0.4">
      <c r="A235" s="73" t="s">
        <v>380</v>
      </c>
      <c r="B235" s="74" t="s">
        <v>231</v>
      </c>
      <c r="C235" s="75">
        <v>95995</v>
      </c>
      <c r="D235" s="76" t="s">
        <v>381</v>
      </c>
      <c r="E235" s="77" t="s">
        <v>34</v>
      </c>
      <c r="F235" s="78">
        <v>1767.7610000000002</v>
      </c>
      <c r="G235" s="79">
        <v>868.87199999999996</v>
      </c>
      <c r="H235" s="80">
        <v>579.24799999999993</v>
      </c>
      <c r="I235" s="290">
        <v>0</v>
      </c>
      <c r="J235" s="143">
        <v>0.19600000000000001</v>
      </c>
      <c r="K235" s="291">
        <v>0</v>
      </c>
    </row>
    <row r="236" spans="1:11" ht="21.9" x14ac:dyDescent="0.4">
      <c r="A236" s="73" t="s">
        <v>382</v>
      </c>
      <c r="B236" s="74" t="s">
        <v>231</v>
      </c>
      <c r="C236" s="107">
        <v>101002</v>
      </c>
      <c r="D236" s="76" t="s">
        <v>383</v>
      </c>
      <c r="E236" s="77" t="s">
        <v>384</v>
      </c>
      <c r="F236" s="78">
        <v>3606.53</v>
      </c>
      <c r="G236" s="79">
        <v>3.3719999999999999</v>
      </c>
      <c r="H236" s="80">
        <v>2.2480000000000002</v>
      </c>
      <c r="I236" s="290">
        <v>0</v>
      </c>
      <c r="J236" s="143">
        <v>0.19600000000000001</v>
      </c>
      <c r="K236" s="291">
        <v>0</v>
      </c>
    </row>
    <row r="237" spans="1:11" x14ac:dyDescent="0.4">
      <c r="A237" s="82"/>
      <c r="B237" s="83"/>
      <c r="C237" s="84"/>
      <c r="D237" s="85" t="s">
        <v>223</v>
      </c>
      <c r="E237" s="86"/>
      <c r="F237" s="87"/>
      <c r="G237" s="86"/>
      <c r="H237" s="86"/>
      <c r="I237" s="88"/>
      <c r="J237" s="88"/>
      <c r="K237" s="292">
        <v>0</v>
      </c>
    </row>
    <row r="238" spans="1:11" x14ac:dyDescent="0.4">
      <c r="A238" s="66" t="s">
        <v>385</v>
      </c>
      <c r="B238" s="67"/>
      <c r="C238" s="68"/>
      <c r="D238" s="69" t="s">
        <v>386</v>
      </c>
      <c r="E238" s="70"/>
      <c r="F238" s="71"/>
      <c r="G238" s="70"/>
      <c r="H238" s="70"/>
      <c r="I238" s="72"/>
      <c r="J238" s="72"/>
      <c r="K238" s="72"/>
    </row>
    <row r="239" spans="1:11" ht="32.15" x14ac:dyDescent="0.4">
      <c r="A239" s="73" t="s">
        <v>387</v>
      </c>
      <c r="B239" s="74" t="s">
        <v>231</v>
      </c>
      <c r="C239" s="75">
        <v>102332</v>
      </c>
      <c r="D239" s="76" t="s">
        <v>388</v>
      </c>
      <c r="E239" s="77" t="s">
        <v>389</v>
      </c>
      <c r="F239" s="78">
        <v>108195.90000000001</v>
      </c>
      <c r="G239" s="79">
        <v>1.0980000000000001</v>
      </c>
      <c r="H239" s="80">
        <v>0.73199999999999998</v>
      </c>
      <c r="I239" s="290">
        <v>0</v>
      </c>
      <c r="J239" s="143">
        <v>0.19600000000000001</v>
      </c>
      <c r="K239" s="291">
        <v>0</v>
      </c>
    </row>
    <row r="240" spans="1:11" ht="42.45" x14ac:dyDescent="0.4">
      <c r="A240" s="73" t="s">
        <v>390</v>
      </c>
      <c r="B240" s="74" t="s">
        <v>231</v>
      </c>
      <c r="C240" s="75">
        <v>102333</v>
      </c>
      <c r="D240" s="76" t="s">
        <v>391</v>
      </c>
      <c r="E240" s="77" t="s">
        <v>389</v>
      </c>
      <c r="F240" s="78">
        <v>37868.565000000002</v>
      </c>
      <c r="G240" s="79">
        <v>0.438</v>
      </c>
      <c r="H240" s="80">
        <v>0.29199999999999998</v>
      </c>
      <c r="I240" s="290">
        <v>0</v>
      </c>
      <c r="J240" s="143">
        <v>0.19600000000000001</v>
      </c>
      <c r="K240" s="291">
        <v>0</v>
      </c>
    </row>
    <row r="241" spans="1:11" ht="32.15" x14ac:dyDescent="0.4">
      <c r="A241" s="73" t="s">
        <v>392</v>
      </c>
      <c r="B241" s="74" t="s">
        <v>231</v>
      </c>
      <c r="C241" s="75">
        <v>100965</v>
      </c>
      <c r="D241" s="76" t="s">
        <v>393</v>
      </c>
      <c r="E241" s="77" t="s">
        <v>389</v>
      </c>
      <c r="F241" s="78">
        <v>2921.0482764000008</v>
      </c>
      <c r="G241" s="79">
        <v>1.038</v>
      </c>
      <c r="H241" s="80">
        <v>0.69199999999999995</v>
      </c>
      <c r="I241" s="290">
        <v>0</v>
      </c>
      <c r="J241" s="143">
        <v>0.19600000000000001</v>
      </c>
      <c r="K241" s="291">
        <v>0</v>
      </c>
    </row>
    <row r="242" spans="1:11" x14ac:dyDescent="0.4">
      <c r="A242" s="82"/>
      <c r="B242" s="83"/>
      <c r="C242" s="84"/>
      <c r="D242" s="85" t="s">
        <v>223</v>
      </c>
      <c r="E242" s="86"/>
      <c r="F242" s="87"/>
      <c r="G242" s="86"/>
      <c r="H242" s="86"/>
      <c r="I242" s="88"/>
      <c r="J242" s="88"/>
      <c r="K242" s="292">
        <v>0</v>
      </c>
    </row>
    <row r="243" spans="1:11" x14ac:dyDescent="0.4">
      <c r="A243" s="89"/>
      <c r="B243" s="90"/>
      <c r="C243" s="91"/>
      <c r="D243" s="92" t="s">
        <v>394</v>
      </c>
      <c r="E243" s="93"/>
      <c r="F243" s="94"/>
      <c r="G243" s="93"/>
      <c r="H243" s="93"/>
      <c r="I243" s="95"/>
      <c r="J243" s="95"/>
      <c r="K243" s="293">
        <v>0</v>
      </c>
    </row>
    <row r="244" spans="1:11" x14ac:dyDescent="0.4">
      <c r="A244" s="96"/>
      <c r="B244" s="97"/>
      <c r="C244" s="98"/>
      <c r="D244" s="99"/>
      <c r="E244" s="100"/>
      <c r="F244" s="101"/>
      <c r="G244" s="100"/>
      <c r="H244" s="100"/>
      <c r="I244" s="102"/>
      <c r="J244" s="102"/>
      <c r="K244" s="102"/>
    </row>
    <row r="245" spans="1:11" x14ac:dyDescent="0.4">
      <c r="A245" s="59">
        <v>7</v>
      </c>
      <c r="B245" s="60"/>
      <c r="C245" s="61"/>
      <c r="D245" s="62" t="s">
        <v>395</v>
      </c>
      <c r="E245" s="63"/>
      <c r="F245" s="64"/>
      <c r="G245" s="63"/>
      <c r="H245" s="63"/>
      <c r="I245" s="65"/>
      <c r="J245" s="65"/>
      <c r="K245" s="65"/>
    </row>
    <row r="246" spans="1:11" x14ac:dyDescent="0.4">
      <c r="A246" s="115" t="s">
        <v>64</v>
      </c>
      <c r="B246" s="67"/>
      <c r="C246" s="116"/>
      <c r="D246" s="69" t="s">
        <v>396</v>
      </c>
      <c r="E246" s="70"/>
      <c r="F246" s="71"/>
      <c r="G246" s="70"/>
      <c r="H246" s="70"/>
      <c r="I246" s="72"/>
      <c r="J246" s="72"/>
      <c r="K246" s="72"/>
    </row>
    <row r="247" spans="1:11" x14ac:dyDescent="0.4">
      <c r="A247" s="73" t="s">
        <v>397</v>
      </c>
      <c r="B247" s="74" t="s">
        <v>231</v>
      </c>
      <c r="C247" s="75">
        <v>98520</v>
      </c>
      <c r="D247" s="76" t="s">
        <v>398</v>
      </c>
      <c r="E247" s="77" t="s">
        <v>21</v>
      </c>
      <c r="F247" s="78">
        <v>18484.71</v>
      </c>
      <c r="G247" s="79">
        <v>3.2819999999999996</v>
      </c>
      <c r="H247" s="80">
        <v>2.1880000000000002</v>
      </c>
      <c r="I247" s="290">
        <v>0</v>
      </c>
      <c r="J247" s="143">
        <v>0.19600000000000001</v>
      </c>
      <c r="K247" s="291">
        <v>0</v>
      </c>
    </row>
    <row r="248" spans="1:11" x14ac:dyDescent="0.4">
      <c r="A248" s="73" t="s">
        <v>399</v>
      </c>
      <c r="B248" s="74" t="s">
        <v>231</v>
      </c>
      <c r="C248" s="75">
        <v>98504</v>
      </c>
      <c r="D248" s="76" t="s">
        <v>400</v>
      </c>
      <c r="E248" s="77" t="s">
        <v>21</v>
      </c>
      <c r="F248" s="78">
        <v>18484.71</v>
      </c>
      <c r="G248" s="79">
        <v>8.64</v>
      </c>
      <c r="H248" s="80">
        <v>5.76</v>
      </c>
      <c r="I248" s="290">
        <v>0</v>
      </c>
      <c r="J248" s="143">
        <v>0.19600000000000001</v>
      </c>
      <c r="K248" s="291">
        <v>0</v>
      </c>
    </row>
    <row r="249" spans="1:11" x14ac:dyDescent="0.4">
      <c r="A249" s="82"/>
      <c r="B249" s="83"/>
      <c r="C249" s="84"/>
      <c r="D249" s="85" t="s">
        <v>223</v>
      </c>
      <c r="E249" s="86"/>
      <c r="F249" s="87"/>
      <c r="G249" s="86"/>
      <c r="H249" s="86"/>
      <c r="I249" s="88"/>
      <c r="J249" s="88"/>
      <c r="K249" s="292">
        <v>0</v>
      </c>
    </row>
    <row r="250" spans="1:11" x14ac:dyDescent="0.4">
      <c r="A250" s="108"/>
      <c r="B250" s="109"/>
      <c r="C250" s="110"/>
      <c r="D250" s="111" t="s">
        <v>401</v>
      </c>
      <c r="E250" s="112"/>
      <c r="F250" s="113"/>
      <c r="G250" s="112"/>
      <c r="H250" s="112"/>
      <c r="I250" s="114"/>
      <c r="J250" s="114"/>
      <c r="K250" s="292">
        <v>0</v>
      </c>
    </row>
    <row r="251" spans="1:11" x14ac:dyDescent="0.4">
      <c r="A251" s="96"/>
      <c r="B251" s="97"/>
      <c r="C251" s="98"/>
      <c r="D251" s="99"/>
      <c r="E251" s="100"/>
      <c r="F251" s="101"/>
      <c r="G251" s="100"/>
      <c r="H251" s="100"/>
      <c r="I251" s="102"/>
      <c r="J251" s="102"/>
      <c r="K251" s="102"/>
    </row>
    <row r="252" spans="1:11" x14ac:dyDescent="0.4">
      <c r="A252" s="59">
        <v>10</v>
      </c>
      <c r="B252" s="60"/>
      <c r="C252" s="61"/>
      <c r="D252" s="62" t="s">
        <v>402</v>
      </c>
      <c r="E252" s="63"/>
      <c r="F252" s="64"/>
      <c r="G252" s="63"/>
      <c r="H252" s="63"/>
      <c r="I252" s="65"/>
      <c r="J252" s="65"/>
      <c r="K252" s="65"/>
    </row>
    <row r="253" spans="1:11" x14ac:dyDescent="0.4">
      <c r="A253" s="115" t="s">
        <v>403</v>
      </c>
      <c r="B253" s="67"/>
      <c r="C253" s="116"/>
      <c r="D253" s="69" t="s">
        <v>404</v>
      </c>
      <c r="E253" s="70"/>
      <c r="F253" s="71"/>
      <c r="G253" s="70"/>
      <c r="H253" s="70"/>
      <c r="I253" s="72"/>
      <c r="J253" s="72"/>
      <c r="K253" s="72"/>
    </row>
    <row r="254" spans="1:11" x14ac:dyDescent="0.4">
      <c r="A254" s="73" t="s">
        <v>405</v>
      </c>
      <c r="B254" s="74" t="s">
        <v>248</v>
      </c>
      <c r="C254" s="75">
        <v>3713602</v>
      </c>
      <c r="D254" s="76" t="s">
        <v>406</v>
      </c>
      <c r="E254" s="77" t="s">
        <v>261</v>
      </c>
      <c r="F254" s="78">
        <v>139.88999999999999</v>
      </c>
      <c r="G254" s="79">
        <v>469.00199999999995</v>
      </c>
      <c r="H254" s="80">
        <v>312.66800000000001</v>
      </c>
      <c r="I254" s="290">
        <v>0</v>
      </c>
      <c r="J254" s="143">
        <v>0.19600000000000001</v>
      </c>
      <c r="K254" s="291">
        <v>0</v>
      </c>
    </row>
    <row r="255" spans="1:11" x14ac:dyDescent="0.4">
      <c r="A255" s="82"/>
      <c r="B255" s="83"/>
      <c r="C255" s="84"/>
      <c r="D255" s="85" t="s">
        <v>223</v>
      </c>
      <c r="E255" s="86"/>
      <c r="F255" s="87"/>
      <c r="G255" s="86"/>
      <c r="H255" s="86"/>
      <c r="I255" s="88"/>
      <c r="J255" s="88"/>
      <c r="K255" s="292">
        <v>0</v>
      </c>
    </row>
    <row r="256" spans="1:11" x14ac:dyDescent="0.4">
      <c r="A256" s="115" t="s">
        <v>407</v>
      </c>
      <c r="B256" s="67"/>
      <c r="C256" s="116"/>
      <c r="D256" s="69" t="s">
        <v>408</v>
      </c>
      <c r="E256" s="70"/>
      <c r="F256" s="71"/>
      <c r="G256" s="70"/>
      <c r="H256" s="70"/>
      <c r="I256" s="72"/>
      <c r="J256" s="72"/>
      <c r="K256" s="72"/>
    </row>
    <row r="257" spans="1:29" x14ac:dyDescent="0.4">
      <c r="A257" s="73" t="s">
        <v>409</v>
      </c>
      <c r="B257" s="74" t="s">
        <v>248</v>
      </c>
      <c r="C257" s="75">
        <v>4915727</v>
      </c>
      <c r="D257" s="76" t="s">
        <v>410</v>
      </c>
      <c r="E257" s="77" t="s">
        <v>261</v>
      </c>
      <c r="F257" s="78">
        <v>652.02</v>
      </c>
      <c r="G257" s="79">
        <v>6.282</v>
      </c>
      <c r="H257" s="80">
        <v>4.1880000000000006</v>
      </c>
      <c r="I257" s="290">
        <v>0</v>
      </c>
      <c r="J257" s="143">
        <v>0.19600000000000001</v>
      </c>
      <c r="K257" s="291">
        <v>0</v>
      </c>
    </row>
    <row r="258" spans="1:29" x14ac:dyDescent="0.4">
      <c r="A258" s="82"/>
      <c r="B258" s="83"/>
      <c r="C258" s="84"/>
      <c r="D258" s="85" t="s">
        <v>223</v>
      </c>
      <c r="E258" s="86"/>
      <c r="F258" s="87"/>
      <c r="G258" s="86"/>
      <c r="H258" s="86"/>
      <c r="I258" s="88"/>
      <c r="J258" s="88"/>
      <c r="K258" s="292">
        <v>0</v>
      </c>
    </row>
    <row r="259" spans="1:29" x14ac:dyDescent="0.4">
      <c r="A259" s="89"/>
      <c r="B259" s="90"/>
      <c r="C259" s="91"/>
      <c r="D259" s="92" t="s">
        <v>411</v>
      </c>
      <c r="E259" s="93"/>
      <c r="F259" s="94"/>
      <c r="G259" s="93"/>
      <c r="H259" s="93"/>
      <c r="I259" s="95"/>
      <c r="J259" s="95"/>
      <c r="K259" s="293">
        <v>0</v>
      </c>
    </row>
    <row r="260" spans="1:29" ht="15" thickBot="1" x14ac:dyDescent="0.45">
      <c r="A260" s="96"/>
      <c r="B260" s="97"/>
      <c r="C260" s="98"/>
      <c r="D260" s="99"/>
      <c r="E260" s="100"/>
      <c r="F260" s="101"/>
      <c r="G260" s="100"/>
      <c r="H260" s="100"/>
      <c r="I260" s="102"/>
      <c r="J260" s="102"/>
      <c r="K260" s="102"/>
    </row>
    <row r="261" spans="1:29" ht="15" thickBot="1" x14ac:dyDescent="0.45">
      <c r="A261" s="117"/>
      <c r="B261" s="118"/>
      <c r="C261" s="119"/>
      <c r="D261" s="57"/>
      <c r="E261" s="58"/>
      <c r="F261" s="58"/>
      <c r="G261" s="1"/>
      <c r="H261" s="1"/>
      <c r="I261" s="46" t="s">
        <v>504</v>
      </c>
      <c r="J261" s="1"/>
      <c r="K261" s="279">
        <v>0</v>
      </c>
    </row>
    <row r="262" spans="1:29" x14ac:dyDescent="0.4">
      <c r="A262" s="117"/>
      <c r="B262" s="118"/>
      <c r="C262" s="119"/>
      <c r="D262" s="120"/>
      <c r="E262" s="121"/>
      <c r="F262" s="122"/>
      <c r="G262" s="121"/>
      <c r="H262" s="121"/>
      <c r="I262" s="123"/>
      <c r="J262" s="123"/>
      <c r="K262" s="123"/>
    </row>
    <row r="263" spans="1:29" ht="15" thickBot="1" x14ac:dyDescent="0.45">
      <c r="A263" s="117"/>
      <c r="B263" s="118"/>
      <c r="C263" s="119"/>
      <c r="D263" s="120"/>
      <c r="E263" s="121"/>
      <c r="F263" s="122"/>
      <c r="G263" s="121"/>
      <c r="H263" s="121"/>
      <c r="I263" s="123"/>
      <c r="J263" s="123"/>
      <c r="K263" s="123"/>
    </row>
    <row r="264" spans="1:29" ht="18.899999999999999" thickBot="1" x14ac:dyDescent="0.55000000000000004">
      <c r="A264" s="117"/>
      <c r="B264" s="118"/>
      <c r="C264" s="119"/>
      <c r="D264" s="57"/>
      <c r="E264" s="58"/>
      <c r="F264" s="58"/>
      <c r="G264" s="1"/>
      <c r="H264" s="1"/>
      <c r="I264" s="124" t="s">
        <v>412</v>
      </c>
      <c r="J264" s="125"/>
      <c r="K264" s="295">
        <v>0</v>
      </c>
    </row>
    <row r="267" spans="1:29" ht="14.6" customHeight="1" x14ac:dyDescent="0.4">
      <c r="A267" s="308" t="s">
        <v>458</v>
      </c>
      <c r="B267" s="308"/>
      <c r="C267" s="308"/>
      <c r="D267" s="308"/>
      <c r="E267" s="308"/>
      <c r="F267" s="308"/>
      <c r="G267" s="308"/>
      <c r="H267" s="308"/>
      <c r="I267" s="308"/>
      <c r="J267" s="308"/>
      <c r="K267" s="308"/>
      <c r="L267" s="225"/>
      <c r="M267" s="225"/>
      <c r="N267" s="225"/>
      <c r="O267" s="225"/>
      <c r="P267" s="225"/>
      <c r="Q267" s="225"/>
      <c r="R267" s="225"/>
      <c r="S267" s="225"/>
      <c r="T267" s="225"/>
      <c r="U267" s="225"/>
      <c r="V267" s="225"/>
      <c r="W267" s="225"/>
      <c r="X267" s="225"/>
      <c r="Y267" s="225"/>
      <c r="Z267" s="225"/>
      <c r="AA267" s="225"/>
      <c r="AB267" s="225"/>
      <c r="AC267" s="225"/>
    </row>
    <row r="268" spans="1:29" ht="14.6" customHeight="1" x14ac:dyDescent="0.4">
      <c r="A268" s="308"/>
      <c r="B268" s="308"/>
      <c r="C268" s="308"/>
      <c r="D268" s="308"/>
      <c r="E268" s="308"/>
      <c r="F268" s="308"/>
      <c r="G268" s="308"/>
      <c r="H268" s="308"/>
      <c r="I268" s="308"/>
      <c r="J268" s="308"/>
      <c r="K268" s="308"/>
      <c r="L268" s="225"/>
      <c r="M268" s="225"/>
      <c r="N268" s="225"/>
      <c r="O268" s="225"/>
      <c r="P268" s="225"/>
      <c r="Q268" s="225"/>
      <c r="R268" s="225"/>
      <c r="S268" s="225"/>
      <c r="T268" s="225"/>
      <c r="U268" s="225"/>
      <c r="V268" s="225"/>
      <c r="W268" s="225"/>
      <c r="X268" s="225"/>
      <c r="Y268" s="225"/>
      <c r="Z268" s="225"/>
      <c r="AA268" s="225"/>
      <c r="AB268" s="225"/>
      <c r="AC268" s="225"/>
    </row>
    <row r="269" spans="1:29" ht="14.6" customHeight="1" x14ac:dyDescent="0.4">
      <c r="A269" s="308"/>
      <c r="B269" s="308"/>
      <c r="C269" s="308"/>
      <c r="D269" s="308"/>
      <c r="E269" s="308"/>
      <c r="F269" s="308"/>
      <c r="G269" s="308"/>
      <c r="H269" s="308"/>
      <c r="I269" s="308"/>
      <c r="J269" s="308"/>
      <c r="K269" s="308"/>
      <c r="L269" s="225"/>
      <c r="M269" s="225"/>
      <c r="N269" s="225"/>
      <c r="O269" s="225"/>
      <c r="P269" s="225"/>
      <c r="Q269" s="225"/>
      <c r="R269" s="225"/>
      <c r="S269" s="225"/>
      <c r="T269" s="225"/>
      <c r="U269" s="225"/>
      <c r="V269" s="225"/>
      <c r="W269" s="225"/>
      <c r="X269" s="225"/>
      <c r="Y269" s="225"/>
      <c r="Z269" s="225"/>
      <c r="AA269" s="225"/>
      <c r="AB269" s="225"/>
      <c r="AC269" s="225"/>
    </row>
  </sheetData>
  <sheetProtection password="DDF1" sheet="1" objects="1" scenarios="1"/>
  <mergeCells count="18">
    <mergeCell ref="E117:E120"/>
    <mergeCell ref="F117:F120"/>
    <mergeCell ref="G117:G120"/>
    <mergeCell ref="H117:H120"/>
    <mergeCell ref="A267:K269"/>
    <mergeCell ref="A1:K2"/>
    <mergeCell ref="A13:H13"/>
    <mergeCell ref="A110:K110"/>
    <mergeCell ref="A111:K111"/>
    <mergeCell ref="A7:K7"/>
    <mergeCell ref="A8:K8"/>
    <mergeCell ref="I117:I120"/>
    <mergeCell ref="J117:J120"/>
    <mergeCell ref="K117:K120"/>
    <mergeCell ref="A117:A120"/>
    <mergeCell ref="B117:B120"/>
    <mergeCell ref="C117:C120"/>
    <mergeCell ref="D117:D12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30"/>
  <sheetViews>
    <sheetView zoomScale="85" zoomScaleNormal="85" workbookViewId="0">
      <selection activeCell="C18" sqref="C18"/>
    </sheetView>
  </sheetViews>
  <sheetFormatPr defaultRowHeight="14.6" x14ac:dyDescent="0.4"/>
  <cols>
    <col min="2" max="2" width="59.4609375" customWidth="1"/>
    <col min="3" max="3" width="14.69140625" bestFit="1" customWidth="1"/>
    <col min="4" max="4" width="8.53515625" bestFit="1" customWidth="1"/>
    <col min="5" max="5" width="17.53515625" bestFit="1" customWidth="1"/>
    <col min="6" max="6" width="11.3046875" bestFit="1" customWidth="1"/>
    <col min="7" max="7" width="5.3828125" bestFit="1" customWidth="1"/>
    <col min="8" max="8" width="10.53515625" bestFit="1" customWidth="1"/>
    <col min="9" max="9" width="5.3828125" bestFit="1" customWidth="1"/>
    <col min="10" max="10" width="10.53515625" bestFit="1" customWidth="1"/>
    <col min="11" max="11" width="5.3828125" bestFit="1" customWidth="1"/>
    <col min="12" max="12" width="12.15234375" bestFit="1" customWidth="1"/>
    <col min="13" max="13" width="6.4609375" bestFit="1" customWidth="1"/>
    <col min="14" max="14" width="12.15234375" bestFit="1" customWidth="1"/>
    <col min="15" max="15" width="6.4609375" bestFit="1" customWidth="1"/>
    <col min="16" max="16" width="12.15234375" bestFit="1" customWidth="1"/>
    <col min="17" max="17" width="6.4609375" bestFit="1" customWidth="1"/>
    <col min="18" max="18" width="12.15234375" bestFit="1" customWidth="1"/>
    <col min="19" max="19" width="6.4609375" bestFit="1" customWidth="1"/>
    <col min="20" max="20" width="12.15234375" bestFit="1" customWidth="1"/>
    <col min="21" max="21" width="6.4609375" bestFit="1" customWidth="1"/>
    <col min="22" max="22" width="12.15234375" bestFit="1" customWidth="1"/>
    <col min="23" max="23" width="6.4609375" bestFit="1" customWidth="1"/>
    <col min="24" max="24" width="12.15234375" bestFit="1" customWidth="1"/>
    <col min="26" max="26" width="12.15234375" bestFit="1" customWidth="1"/>
    <col min="27" max="27" width="6.4609375" bestFit="1" customWidth="1"/>
    <col min="28" max="28" width="13.3046875" bestFit="1" customWidth="1"/>
    <col min="29" max="29" width="7.53515625" bestFit="1" customWidth="1"/>
  </cols>
  <sheetData>
    <row r="1" spans="1:29" x14ac:dyDescent="0.4">
      <c r="A1" s="309" t="s">
        <v>413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  <c r="AC1" s="309"/>
    </row>
    <row r="2" spans="1:29" ht="98.15" customHeight="1" thickBot="1" x14ac:dyDescent="0.45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309"/>
      <c r="V2" s="309"/>
      <c r="W2" s="309"/>
      <c r="X2" s="309"/>
      <c r="Y2" s="309"/>
      <c r="Z2" s="309"/>
      <c r="AA2" s="309"/>
      <c r="AB2" s="309"/>
      <c r="AC2" s="309"/>
    </row>
    <row r="3" spans="1:29" x14ac:dyDescent="0.4">
      <c r="A3" s="220" t="s">
        <v>414</v>
      </c>
      <c r="B3" s="220"/>
      <c r="C3" s="221"/>
      <c r="D3" s="222"/>
      <c r="E3" s="222"/>
      <c r="F3" s="222"/>
      <c r="G3" s="222"/>
      <c r="H3" s="222"/>
      <c r="I3" s="223"/>
      <c r="J3" s="223"/>
      <c r="K3" s="223"/>
      <c r="L3" s="296"/>
      <c r="M3" s="296"/>
      <c r="N3" s="296"/>
      <c r="O3" s="296"/>
      <c r="P3" s="296"/>
      <c r="Q3" s="296"/>
      <c r="R3" s="296"/>
      <c r="S3" s="296"/>
      <c r="T3" s="296"/>
      <c r="U3" s="296"/>
      <c r="V3" s="296"/>
      <c r="W3" s="296"/>
      <c r="X3" s="296"/>
      <c r="Y3" s="296"/>
      <c r="Z3" s="296"/>
      <c r="AA3" s="296"/>
      <c r="AB3" s="296"/>
      <c r="AC3" s="296"/>
    </row>
    <row r="4" spans="1:29" x14ac:dyDescent="0.4">
      <c r="A4" s="130" t="s">
        <v>415</v>
      </c>
      <c r="B4" s="130"/>
      <c r="C4" s="131"/>
      <c r="D4" s="132"/>
      <c r="E4" s="132"/>
      <c r="F4" s="132"/>
      <c r="G4" s="132"/>
      <c r="H4" s="132"/>
      <c r="I4" s="136"/>
      <c r="J4" s="136"/>
      <c r="K4" s="136"/>
      <c r="L4" s="297"/>
      <c r="M4" s="297"/>
      <c r="N4" s="297"/>
      <c r="O4" s="297"/>
      <c r="P4" s="297"/>
      <c r="Q4" s="297"/>
      <c r="R4" s="297"/>
      <c r="S4" s="297"/>
      <c r="T4" s="297"/>
      <c r="U4" s="297"/>
      <c r="V4" s="297"/>
      <c r="W4" s="297"/>
      <c r="X4" s="297"/>
      <c r="Y4" s="297"/>
      <c r="Z4" s="297"/>
      <c r="AA4" s="297"/>
      <c r="AB4" s="297"/>
      <c r="AC4" s="297"/>
    </row>
    <row r="5" spans="1:29" x14ac:dyDescent="0.4">
      <c r="A5" s="134"/>
      <c r="B5" s="134"/>
      <c r="C5" s="135"/>
      <c r="D5" s="136"/>
      <c r="E5" s="136"/>
      <c r="F5" s="136"/>
      <c r="G5" s="136"/>
      <c r="H5" s="136"/>
      <c r="I5" s="136"/>
      <c r="J5" s="136"/>
      <c r="K5" s="136"/>
      <c r="L5" s="297"/>
      <c r="M5" s="297"/>
      <c r="N5" s="297"/>
      <c r="O5" s="297"/>
      <c r="P5" s="297"/>
      <c r="Q5" s="297"/>
      <c r="R5" s="297"/>
      <c r="S5" s="297"/>
      <c r="T5" s="297"/>
      <c r="U5" s="297"/>
      <c r="V5" s="297"/>
      <c r="W5" s="297"/>
      <c r="X5" s="297"/>
      <c r="Y5" s="297"/>
      <c r="Z5" s="297"/>
      <c r="AA5" s="297"/>
      <c r="AB5" s="297"/>
      <c r="AC5" s="297"/>
    </row>
    <row r="6" spans="1:29" ht="22.75" x14ac:dyDescent="0.4">
      <c r="A6" s="334" t="s">
        <v>444</v>
      </c>
      <c r="B6" s="334"/>
      <c r="C6" s="334"/>
      <c r="D6" s="334"/>
      <c r="E6" s="334"/>
      <c r="F6" s="334"/>
      <c r="G6" s="334"/>
      <c r="H6" s="334"/>
      <c r="I6" s="334"/>
      <c r="J6" s="334"/>
      <c r="K6" s="334"/>
      <c r="L6" s="334"/>
      <c r="M6" s="334"/>
      <c r="N6" s="334"/>
      <c r="O6" s="334"/>
      <c r="P6" s="334"/>
      <c r="Q6" s="334"/>
      <c r="R6" s="334"/>
      <c r="S6" s="334"/>
      <c r="T6" s="334"/>
      <c r="U6" s="334"/>
      <c r="V6" s="334"/>
      <c r="W6" s="334"/>
      <c r="X6" s="334"/>
      <c r="Y6" s="334"/>
      <c r="Z6" s="334"/>
      <c r="AA6" s="334"/>
      <c r="AB6" s="334"/>
      <c r="AC6" s="334"/>
    </row>
    <row r="7" spans="1:29" ht="17.600000000000001" x14ac:dyDescent="0.4">
      <c r="A7" s="327" t="str">
        <f>[1]ORÇAMENTO!A11</f>
        <v>ORÇAMENTO "A"</v>
      </c>
      <c r="B7" s="327"/>
      <c r="C7" s="327"/>
      <c r="D7" s="327"/>
      <c r="E7" s="327"/>
      <c r="F7" s="327"/>
      <c r="G7" s="327"/>
      <c r="H7" s="327"/>
      <c r="I7" s="327"/>
      <c r="J7" s="327"/>
      <c r="K7" s="327"/>
      <c r="L7" s="327"/>
      <c r="M7" s="327"/>
      <c r="N7" s="327"/>
      <c r="O7" s="327"/>
      <c r="P7" s="327"/>
      <c r="Q7" s="327"/>
      <c r="R7" s="327"/>
      <c r="S7" s="327"/>
      <c r="T7" s="327"/>
      <c r="U7" s="327"/>
      <c r="V7" s="327"/>
      <c r="W7" s="327"/>
      <c r="X7" s="327"/>
      <c r="Y7" s="327"/>
      <c r="Z7" s="327"/>
      <c r="AA7" s="327"/>
      <c r="AB7" s="327"/>
      <c r="AC7" s="327"/>
    </row>
    <row r="8" spans="1:29" ht="18" thickBot="1" x14ac:dyDescent="0.45">
      <c r="A8" s="328" t="s">
        <v>1</v>
      </c>
      <c r="B8" s="328"/>
      <c r="C8" s="328"/>
      <c r="D8" s="328"/>
      <c r="E8" s="328"/>
      <c r="F8" s="328"/>
      <c r="G8" s="328"/>
      <c r="H8" s="328"/>
      <c r="I8" s="328"/>
      <c r="J8" s="328"/>
      <c r="K8" s="328"/>
      <c r="L8" s="328"/>
      <c r="M8" s="328"/>
      <c r="N8" s="328"/>
      <c r="O8" s="328"/>
      <c r="P8" s="328"/>
      <c r="Q8" s="328"/>
      <c r="R8" s="328"/>
      <c r="S8" s="328"/>
      <c r="T8" s="328"/>
      <c r="U8" s="328"/>
      <c r="V8" s="328"/>
      <c r="W8" s="328"/>
      <c r="X8" s="328"/>
      <c r="Y8" s="328"/>
      <c r="Z8" s="328"/>
      <c r="AA8" s="328"/>
      <c r="AB8" s="328"/>
      <c r="AC8" s="328"/>
    </row>
    <row r="9" spans="1:29" ht="15.45" x14ac:dyDescent="0.4">
      <c r="A9" s="329" t="s">
        <v>445</v>
      </c>
      <c r="B9" s="330"/>
      <c r="C9" s="188"/>
      <c r="D9" s="189"/>
      <c r="E9" s="189"/>
      <c r="F9" s="190"/>
      <c r="G9" s="190"/>
      <c r="H9" s="190"/>
      <c r="I9" s="190"/>
      <c r="J9" s="191"/>
      <c r="K9" s="192"/>
      <c r="L9" s="192"/>
      <c r="M9" s="192"/>
      <c r="N9" s="192"/>
      <c r="O9" s="192"/>
      <c r="P9" s="192"/>
      <c r="Q9" s="192"/>
      <c r="R9" s="192"/>
      <c r="S9" s="192"/>
      <c r="T9" s="192"/>
      <c r="U9" s="192"/>
      <c r="V9" s="192"/>
      <c r="W9" s="192"/>
      <c r="X9" s="192"/>
      <c r="Y9" s="192"/>
      <c r="Z9" s="192"/>
      <c r="AA9" s="192"/>
      <c r="AB9" s="192"/>
      <c r="AC9" s="193"/>
    </row>
    <row r="10" spans="1:29" ht="15.45" x14ac:dyDescent="0.4">
      <c r="A10" s="331" t="s">
        <v>444</v>
      </c>
      <c r="B10" s="332"/>
      <c r="C10" s="332"/>
      <c r="D10" s="332"/>
      <c r="E10" s="332"/>
      <c r="F10" s="332"/>
      <c r="G10" s="332"/>
      <c r="H10" s="332"/>
      <c r="I10" s="332"/>
      <c r="J10" s="332"/>
      <c r="K10" s="332"/>
      <c r="L10" s="332"/>
      <c r="M10" s="332"/>
      <c r="N10" s="332"/>
      <c r="O10" s="332"/>
      <c r="P10" s="332"/>
      <c r="Q10" s="332"/>
      <c r="R10" s="332"/>
      <c r="S10" s="332"/>
      <c r="T10" s="332"/>
      <c r="U10" s="332"/>
      <c r="V10" s="332"/>
      <c r="W10" s="332"/>
      <c r="X10" s="332"/>
      <c r="Y10" s="332"/>
      <c r="Z10" s="332"/>
      <c r="AA10" s="332"/>
      <c r="AB10" s="332"/>
      <c r="AC10" s="333"/>
    </row>
    <row r="11" spans="1:29" ht="15.45" x14ac:dyDescent="0.4">
      <c r="A11" s="336" t="s">
        <v>208</v>
      </c>
      <c r="B11" s="338" t="s">
        <v>446</v>
      </c>
      <c r="C11" s="338" t="s">
        <v>447</v>
      </c>
      <c r="D11" s="338"/>
      <c r="E11" s="194"/>
      <c r="F11" s="338" t="s">
        <v>448</v>
      </c>
      <c r="G11" s="338"/>
      <c r="H11" s="338"/>
      <c r="I11" s="338"/>
      <c r="J11" s="338"/>
      <c r="K11" s="338"/>
      <c r="L11" s="338"/>
      <c r="M11" s="338"/>
      <c r="N11" s="338"/>
      <c r="O11" s="338"/>
      <c r="P11" s="338"/>
      <c r="Q11" s="338"/>
      <c r="R11" s="338"/>
      <c r="S11" s="338"/>
      <c r="T11" s="338"/>
      <c r="U11" s="338"/>
      <c r="V11" s="338"/>
      <c r="W11" s="338"/>
      <c r="X11" s="338"/>
      <c r="Y11" s="338"/>
      <c r="Z11" s="338"/>
      <c r="AA11" s="338"/>
      <c r="AB11" s="338"/>
      <c r="AC11" s="340"/>
    </row>
    <row r="12" spans="1:29" ht="15.45" x14ac:dyDescent="0.4">
      <c r="A12" s="336"/>
      <c r="B12" s="338"/>
      <c r="C12" s="338"/>
      <c r="D12" s="338"/>
      <c r="E12" s="194"/>
      <c r="F12" s="326" t="s">
        <v>424</v>
      </c>
      <c r="G12" s="326"/>
      <c r="H12" s="326" t="s">
        <v>425</v>
      </c>
      <c r="I12" s="326"/>
      <c r="J12" s="326" t="s">
        <v>426</v>
      </c>
      <c r="K12" s="326"/>
      <c r="L12" s="326" t="s">
        <v>427</v>
      </c>
      <c r="M12" s="326"/>
      <c r="N12" s="326" t="s">
        <v>428</v>
      </c>
      <c r="O12" s="326"/>
      <c r="P12" s="326" t="s">
        <v>429</v>
      </c>
      <c r="Q12" s="326"/>
      <c r="R12" s="326" t="s">
        <v>430</v>
      </c>
      <c r="S12" s="326"/>
      <c r="T12" s="326" t="s">
        <v>431</v>
      </c>
      <c r="U12" s="326"/>
      <c r="V12" s="326" t="s">
        <v>432</v>
      </c>
      <c r="W12" s="326"/>
      <c r="X12" s="326" t="s">
        <v>433</v>
      </c>
      <c r="Y12" s="326"/>
      <c r="Z12" s="326" t="s">
        <v>434</v>
      </c>
      <c r="AA12" s="326"/>
      <c r="AB12" s="326" t="s">
        <v>435</v>
      </c>
      <c r="AC12" s="335"/>
    </row>
    <row r="13" spans="1:29" ht="15" x14ac:dyDescent="0.4">
      <c r="A13" s="337"/>
      <c r="B13" s="339"/>
      <c r="C13" s="195" t="s">
        <v>449</v>
      </c>
      <c r="D13" s="196" t="s">
        <v>450</v>
      </c>
      <c r="E13" s="197"/>
      <c r="F13" s="195" t="s">
        <v>449</v>
      </c>
      <c r="G13" s="196" t="s">
        <v>450</v>
      </c>
      <c r="H13" s="198" t="s">
        <v>451</v>
      </c>
      <c r="I13" s="199" t="s">
        <v>450</v>
      </c>
      <c r="J13" s="198" t="s">
        <v>451</v>
      </c>
      <c r="K13" s="199" t="s">
        <v>450</v>
      </c>
      <c r="L13" s="198" t="s">
        <v>451</v>
      </c>
      <c r="M13" s="199" t="s">
        <v>450</v>
      </c>
      <c r="N13" s="198" t="s">
        <v>451</v>
      </c>
      <c r="O13" s="199" t="s">
        <v>450</v>
      </c>
      <c r="P13" s="198" t="s">
        <v>451</v>
      </c>
      <c r="Q13" s="199" t="s">
        <v>450</v>
      </c>
      <c r="R13" s="198" t="s">
        <v>451</v>
      </c>
      <c r="S13" s="199" t="s">
        <v>450</v>
      </c>
      <c r="T13" s="198" t="s">
        <v>451</v>
      </c>
      <c r="U13" s="199" t="s">
        <v>450</v>
      </c>
      <c r="V13" s="198" t="s">
        <v>451</v>
      </c>
      <c r="W13" s="199" t="s">
        <v>450</v>
      </c>
      <c r="X13" s="198" t="s">
        <v>451</v>
      </c>
      <c r="Y13" s="199" t="s">
        <v>450</v>
      </c>
      <c r="Z13" s="198" t="s">
        <v>451</v>
      </c>
      <c r="AA13" s="199" t="s">
        <v>450</v>
      </c>
      <c r="AB13" s="198" t="s">
        <v>451</v>
      </c>
      <c r="AC13" s="200" t="s">
        <v>450</v>
      </c>
    </row>
    <row r="14" spans="1:29" x14ac:dyDescent="0.4">
      <c r="A14" s="201">
        <v>1</v>
      </c>
      <c r="B14" s="202" t="str">
        <f>ORÇAMENTO!D15</f>
        <v>SERVIÇOS PRELIMINARES</v>
      </c>
      <c r="C14" s="203">
        <f>ORÇAMENTO!K15</f>
        <v>0</v>
      </c>
      <c r="D14" s="204" t="e">
        <f t="shared" ref="D14:D23" si="0">(C14/$C$23)</f>
        <v>#DIV/0!</v>
      </c>
      <c r="E14" s="205"/>
      <c r="F14" s="206">
        <f>C14*G14/100</f>
        <v>0</v>
      </c>
      <c r="G14" s="207">
        <v>25</v>
      </c>
      <c r="H14" s="206">
        <f>C14*I14/100</f>
        <v>0</v>
      </c>
      <c r="I14" s="208">
        <v>25</v>
      </c>
      <c r="J14" s="206">
        <f>C14*K14/100</f>
        <v>0</v>
      </c>
      <c r="K14" s="208">
        <v>25</v>
      </c>
      <c r="L14" s="206">
        <f>C14*M14/100</f>
        <v>0</v>
      </c>
      <c r="M14" s="208">
        <v>25</v>
      </c>
      <c r="N14" s="206">
        <f>C14*O14/100</f>
        <v>0</v>
      </c>
      <c r="O14" s="208"/>
      <c r="P14" s="206">
        <f>C14*Q14/100</f>
        <v>0</v>
      </c>
      <c r="Q14" s="208"/>
      <c r="R14" s="206">
        <f>C14*S14/100</f>
        <v>0</v>
      </c>
      <c r="S14" s="208"/>
      <c r="T14" s="206">
        <f>C14*U14/100</f>
        <v>0</v>
      </c>
      <c r="U14" s="208"/>
      <c r="V14" s="206">
        <f>C14*W14/100</f>
        <v>0</v>
      </c>
      <c r="W14" s="208"/>
      <c r="X14" s="206">
        <f>C14*Y14/100</f>
        <v>0</v>
      </c>
      <c r="Y14" s="208"/>
      <c r="Z14" s="206">
        <f>C14*AA14/100</f>
        <v>0</v>
      </c>
      <c r="AA14" s="208"/>
      <c r="AB14" s="206">
        <f>C14*AC14/100</f>
        <v>0</v>
      </c>
      <c r="AC14" s="278"/>
    </row>
    <row r="15" spans="1:29" x14ac:dyDescent="0.4">
      <c r="A15" s="201">
        <v>2</v>
      </c>
      <c r="B15" s="202" t="str">
        <f>ORÇAMENTO!D18</f>
        <v>LIMPEZA DE TERRENO</v>
      </c>
      <c r="C15" s="203">
        <f>ORÇAMENTO!K18</f>
        <v>0</v>
      </c>
      <c r="D15" s="204" t="e">
        <f t="shared" si="0"/>
        <v>#DIV/0!</v>
      </c>
      <c r="E15" s="205"/>
      <c r="F15" s="206">
        <f t="shared" ref="F15:F22" si="1">C15*G15/100</f>
        <v>0</v>
      </c>
      <c r="G15" s="207">
        <v>50</v>
      </c>
      <c r="H15" s="206">
        <f>C15*I15/100</f>
        <v>0</v>
      </c>
      <c r="I15" s="208">
        <v>50</v>
      </c>
      <c r="J15" s="206">
        <f t="shared" ref="J15:J22" si="2">C15*K15/100</f>
        <v>0</v>
      </c>
      <c r="K15" s="208"/>
      <c r="L15" s="206">
        <f t="shared" ref="L15:L22" si="3">C15*M15/100</f>
        <v>0</v>
      </c>
      <c r="M15" s="208"/>
      <c r="N15" s="206">
        <f t="shared" ref="N15:N22" si="4">C15*O15/100</f>
        <v>0</v>
      </c>
      <c r="O15" s="208"/>
      <c r="P15" s="206">
        <f t="shared" ref="P15:P22" si="5">C15*Q15/100</f>
        <v>0</v>
      </c>
      <c r="Q15" s="208"/>
      <c r="R15" s="206">
        <f t="shared" ref="R15:R22" si="6">C15*S15/100</f>
        <v>0</v>
      </c>
      <c r="S15" s="208"/>
      <c r="T15" s="206">
        <f t="shared" ref="T15:T22" si="7">C15*U15/100</f>
        <v>0</v>
      </c>
      <c r="U15" s="208"/>
      <c r="V15" s="206">
        <f t="shared" ref="V15:V22" si="8">C15*W15/100</f>
        <v>0</v>
      </c>
      <c r="W15" s="208"/>
      <c r="X15" s="206">
        <f t="shared" ref="X15:X22" si="9">C15*Y15/100</f>
        <v>0</v>
      </c>
      <c r="Y15" s="208"/>
      <c r="Z15" s="206">
        <f t="shared" ref="Z15:Z22" si="10">C15*AA15/100</f>
        <v>0</v>
      </c>
      <c r="AA15" s="208"/>
      <c r="AB15" s="206">
        <f t="shared" ref="AB15:AB22" si="11">C15*AC15/100</f>
        <v>0</v>
      </c>
      <c r="AC15" s="278"/>
    </row>
    <row r="16" spans="1:29" x14ac:dyDescent="0.4">
      <c r="A16" s="201">
        <v>3</v>
      </c>
      <c r="B16" s="202" t="str">
        <f>ORÇAMENTO!D20</f>
        <v>MOVIMENTO DE TERRAS</v>
      </c>
      <c r="C16" s="203">
        <f>ORÇAMENTO!K20</f>
        <v>0</v>
      </c>
      <c r="D16" s="204" t="e">
        <f t="shared" si="0"/>
        <v>#DIV/0!</v>
      </c>
      <c r="E16" s="205"/>
      <c r="F16" s="206">
        <f t="shared" si="1"/>
        <v>0</v>
      </c>
      <c r="G16" s="207"/>
      <c r="H16" s="206">
        <f>C16*I16/100</f>
        <v>0</v>
      </c>
      <c r="I16" s="208">
        <v>10</v>
      </c>
      <c r="J16" s="206">
        <f t="shared" si="2"/>
        <v>0</v>
      </c>
      <c r="K16" s="208">
        <v>10</v>
      </c>
      <c r="L16" s="206">
        <f t="shared" si="3"/>
        <v>0</v>
      </c>
      <c r="M16" s="208">
        <v>10</v>
      </c>
      <c r="N16" s="206">
        <f t="shared" si="4"/>
        <v>0</v>
      </c>
      <c r="O16" s="208">
        <v>10</v>
      </c>
      <c r="P16" s="206">
        <f t="shared" si="5"/>
        <v>0</v>
      </c>
      <c r="Q16" s="208">
        <v>10</v>
      </c>
      <c r="R16" s="206">
        <f t="shared" si="6"/>
        <v>0</v>
      </c>
      <c r="S16" s="208">
        <v>10</v>
      </c>
      <c r="T16" s="206">
        <f t="shared" si="7"/>
        <v>0</v>
      </c>
      <c r="U16" s="208">
        <v>10</v>
      </c>
      <c r="V16" s="206">
        <f t="shared" si="8"/>
        <v>0</v>
      </c>
      <c r="W16" s="208">
        <v>10</v>
      </c>
      <c r="X16" s="206">
        <f t="shared" si="9"/>
        <v>0</v>
      </c>
      <c r="Y16" s="208">
        <v>10</v>
      </c>
      <c r="Z16" s="206">
        <f t="shared" si="10"/>
        <v>0</v>
      </c>
      <c r="AA16" s="208">
        <v>10</v>
      </c>
      <c r="AB16" s="206">
        <f t="shared" si="11"/>
        <v>0</v>
      </c>
      <c r="AC16" s="278"/>
    </row>
    <row r="17" spans="1:29" x14ac:dyDescent="0.4">
      <c r="A17" s="201">
        <v>4</v>
      </c>
      <c r="B17" s="202" t="str">
        <f>ORÇAMENTO!D24</f>
        <v>PAVIMENTAÇÃO ASFÁLTICA</v>
      </c>
      <c r="C17" s="203">
        <f>ORÇAMENTO!K24</f>
        <v>0</v>
      </c>
      <c r="D17" s="204" t="e">
        <f t="shared" si="0"/>
        <v>#DIV/0!</v>
      </c>
      <c r="E17" s="205"/>
      <c r="F17" s="206">
        <f>C17*G17/100</f>
        <v>0</v>
      </c>
      <c r="G17" s="207"/>
      <c r="H17" s="206">
        <f t="shared" ref="H17:H22" si="12">C17*I17/100</f>
        <v>0</v>
      </c>
      <c r="I17" s="208"/>
      <c r="J17" s="206">
        <f>C17*K17/100</f>
        <v>0</v>
      </c>
      <c r="K17" s="208"/>
      <c r="L17" s="206">
        <f t="shared" si="3"/>
        <v>0</v>
      </c>
      <c r="M17" s="208"/>
      <c r="N17" s="206">
        <f t="shared" si="4"/>
        <v>0</v>
      </c>
      <c r="O17" s="208"/>
      <c r="P17" s="206">
        <f t="shared" si="5"/>
        <v>0</v>
      </c>
      <c r="Q17" s="208"/>
      <c r="R17" s="206">
        <f t="shared" si="6"/>
        <v>0</v>
      </c>
      <c r="S17" s="208"/>
      <c r="T17" s="206">
        <f t="shared" si="7"/>
        <v>0</v>
      </c>
      <c r="U17" s="208">
        <v>20</v>
      </c>
      <c r="V17" s="206">
        <f t="shared" si="8"/>
        <v>0</v>
      </c>
      <c r="W17" s="208">
        <v>20</v>
      </c>
      <c r="X17" s="206">
        <f t="shared" si="9"/>
        <v>0</v>
      </c>
      <c r="Y17" s="208">
        <v>20</v>
      </c>
      <c r="Z17" s="206">
        <f t="shared" si="10"/>
        <v>0</v>
      </c>
      <c r="AA17" s="208">
        <v>20</v>
      </c>
      <c r="AB17" s="206">
        <f t="shared" si="11"/>
        <v>0</v>
      </c>
      <c r="AC17" s="278">
        <v>20</v>
      </c>
    </row>
    <row r="18" spans="1:29" x14ac:dyDescent="0.4">
      <c r="A18" s="201">
        <v>5</v>
      </c>
      <c r="B18" s="202" t="str">
        <f>ORÇAMENTO!D31</f>
        <v>GUIAS E SARJETAS</v>
      </c>
      <c r="C18" s="203">
        <f>ORÇAMENTO!K31</f>
        <v>0</v>
      </c>
      <c r="D18" s="204" t="e">
        <f t="shared" si="0"/>
        <v>#DIV/0!</v>
      </c>
      <c r="E18" s="205"/>
      <c r="F18" s="206">
        <f t="shared" si="1"/>
        <v>0</v>
      </c>
      <c r="G18" s="207"/>
      <c r="H18" s="206">
        <f t="shared" si="12"/>
        <v>0</v>
      </c>
      <c r="I18" s="208"/>
      <c r="J18" s="206">
        <f t="shared" si="2"/>
        <v>0</v>
      </c>
      <c r="K18" s="208"/>
      <c r="L18" s="206">
        <f t="shared" si="3"/>
        <v>0</v>
      </c>
      <c r="M18" s="208"/>
      <c r="N18" s="206">
        <f t="shared" si="4"/>
        <v>0</v>
      </c>
      <c r="O18" s="208"/>
      <c r="P18" s="206">
        <f t="shared" si="5"/>
        <v>0</v>
      </c>
      <c r="Q18" s="208"/>
      <c r="R18" s="206">
        <f t="shared" si="6"/>
        <v>0</v>
      </c>
      <c r="S18" s="208">
        <v>50</v>
      </c>
      <c r="T18" s="206">
        <f t="shared" si="7"/>
        <v>0</v>
      </c>
      <c r="U18" s="208">
        <v>50</v>
      </c>
      <c r="V18" s="206">
        <f t="shared" si="8"/>
        <v>0</v>
      </c>
      <c r="W18" s="208"/>
      <c r="X18" s="206">
        <f t="shared" si="9"/>
        <v>0</v>
      </c>
      <c r="Y18" s="208"/>
      <c r="Z18" s="206">
        <f t="shared" si="10"/>
        <v>0</v>
      </c>
      <c r="AA18" s="208"/>
      <c r="AB18" s="206">
        <f t="shared" si="11"/>
        <v>0</v>
      </c>
      <c r="AC18" s="278"/>
    </row>
    <row r="19" spans="1:29" x14ac:dyDescent="0.4">
      <c r="A19" s="201">
        <v>7</v>
      </c>
      <c r="B19" s="202" t="str">
        <f>ORÇAMENTO!D33</f>
        <v>PLANTIO DE GRAMA NO CANTEIRO CENTRAL</v>
      </c>
      <c r="C19" s="203">
        <f>ORÇAMENTO!K33</f>
        <v>0</v>
      </c>
      <c r="D19" s="204" t="e">
        <f t="shared" si="0"/>
        <v>#DIV/0!</v>
      </c>
      <c r="E19" s="205"/>
      <c r="F19" s="206">
        <f t="shared" si="1"/>
        <v>0</v>
      </c>
      <c r="G19" s="207"/>
      <c r="H19" s="206">
        <f t="shared" si="12"/>
        <v>0</v>
      </c>
      <c r="I19" s="208"/>
      <c r="J19" s="206">
        <f t="shared" si="2"/>
        <v>0</v>
      </c>
      <c r="K19" s="208"/>
      <c r="L19" s="206">
        <f t="shared" si="3"/>
        <v>0</v>
      </c>
      <c r="M19" s="208"/>
      <c r="N19" s="206">
        <f t="shared" si="4"/>
        <v>0</v>
      </c>
      <c r="O19" s="208"/>
      <c r="P19" s="206">
        <f t="shared" si="5"/>
        <v>0</v>
      </c>
      <c r="Q19" s="208"/>
      <c r="R19" s="206">
        <f t="shared" si="6"/>
        <v>0</v>
      </c>
      <c r="S19" s="208"/>
      <c r="T19" s="206">
        <f t="shared" si="7"/>
        <v>0</v>
      </c>
      <c r="U19" s="208"/>
      <c r="V19" s="206">
        <f t="shared" si="8"/>
        <v>0</v>
      </c>
      <c r="W19" s="208"/>
      <c r="X19" s="206">
        <f t="shared" si="9"/>
        <v>0</v>
      </c>
      <c r="Y19" s="208"/>
      <c r="Z19" s="206">
        <f t="shared" si="10"/>
        <v>0</v>
      </c>
      <c r="AA19" s="208">
        <v>50</v>
      </c>
      <c r="AB19" s="206">
        <f t="shared" si="11"/>
        <v>0</v>
      </c>
      <c r="AC19" s="278">
        <v>50</v>
      </c>
    </row>
    <row r="20" spans="1:29" x14ac:dyDescent="0.4">
      <c r="A20" s="201">
        <v>8</v>
      </c>
      <c r="B20" s="202" t="str">
        <f>ORÇAMENTO!D36</f>
        <v xml:space="preserve">RECAPEAMENTO ASFÁLTICO </v>
      </c>
      <c r="C20" s="203">
        <f>ORÇAMENTO!K36</f>
        <v>0</v>
      </c>
      <c r="D20" s="204" t="e">
        <f t="shared" si="0"/>
        <v>#DIV/0!</v>
      </c>
      <c r="E20" s="205"/>
      <c r="F20" s="206">
        <f t="shared" si="1"/>
        <v>0</v>
      </c>
      <c r="G20" s="207"/>
      <c r="H20" s="206">
        <f t="shared" si="12"/>
        <v>0</v>
      </c>
      <c r="I20" s="208"/>
      <c r="J20" s="206">
        <f t="shared" si="2"/>
        <v>0</v>
      </c>
      <c r="K20" s="208"/>
      <c r="L20" s="206">
        <f t="shared" si="3"/>
        <v>0</v>
      </c>
      <c r="M20" s="208"/>
      <c r="N20" s="206">
        <f t="shared" si="4"/>
        <v>0</v>
      </c>
      <c r="O20" s="208"/>
      <c r="P20" s="206">
        <f t="shared" si="5"/>
        <v>0</v>
      </c>
      <c r="Q20" s="208"/>
      <c r="R20" s="206">
        <f t="shared" si="6"/>
        <v>0</v>
      </c>
      <c r="S20" s="208"/>
      <c r="T20" s="206">
        <f>C20*U20/100</f>
        <v>0</v>
      </c>
      <c r="U20" s="208"/>
      <c r="V20" s="206">
        <f t="shared" si="8"/>
        <v>0</v>
      </c>
      <c r="W20" s="208"/>
      <c r="X20" s="206">
        <f t="shared" si="9"/>
        <v>0</v>
      </c>
      <c r="Y20" s="208"/>
      <c r="Z20" s="206">
        <f t="shared" si="10"/>
        <v>0</v>
      </c>
      <c r="AA20" s="208">
        <v>50</v>
      </c>
      <c r="AB20" s="206">
        <f t="shared" si="11"/>
        <v>0</v>
      </c>
      <c r="AC20" s="278">
        <v>50</v>
      </c>
    </row>
    <row r="21" spans="1:29" x14ac:dyDescent="0.4">
      <c r="A21" s="201">
        <v>9</v>
      </c>
      <c r="B21" s="202" t="str">
        <f>ORÇAMENTO!D40</f>
        <v>RETIRADA E RECOMPOSIÇÃO DE CERCA DE DIVISA</v>
      </c>
      <c r="C21" s="203">
        <f>ORÇAMENTO!K40</f>
        <v>0</v>
      </c>
      <c r="D21" s="204" t="e">
        <f t="shared" si="0"/>
        <v>#DIV/0!</v>
      </c>
      <c r="E21" s="205"/>
      <c r="F21" s="206">
        <f t="shared" si="1"/>
        <v>0</v>
      </c>
      <c r="G21" s="207">
        <v>50</v>
      </c>
      <c r="H21" s="206">
        <f t="shared" si="12"/>
        <v>0</v>
      </c>
      <c r="I21" s="208"/>
      <c r="J21" s="206">
        <f t="shared" si="2"/>
        <v>0</v>
      </c>
      <c r="K21" s="208"/>
      <c r="L21" s="206">
        <f t="shared" si="3"/>
        <v>0</v>
      </c>
      <c r="M21" s="208"/>
      <c r="N21" s="206">
        <f t="shared" si="4"/>
        <v>0</v>
      </c>
      <c r="O21" s="208"/>
      <c r="P21" s="206">
        <f t="shared" si="5"/>
        <v>0</v>
      </c>
      <c r="Q21" s="208"/>
      <c r="R21" s="206">
        <f t="shared" si="6"/>
        <v>0</v>
      </c>
      <c r="S21" s="208"/>
      <c r="T21" s="206">
        <f t="shared" si="7"/>
        <v>0</v>
      </c>
      <c r="U21" s="208"/>
      <c r="V21" s="206">
        <f t="shared" si="8"/>
        <v>0</v>
      </c>
      <c r="W21" s="208"/>
      <c r="X21" s="206">
        <f t="shared" si="9"/>
        <v>0</v>
      </c>
      <c r="Y21" s="208"/>
      <c r="Z21" s="206">
        <f t="shared" si="10"/>
        <v>0</v>
      </c>
      <c r="AA21" s="208"/>
      <c r="AB21" s="206">
        <f t="shared" si="11"/>
        <v>0</v>
      </c>
      <c r="AC21" s="278">
        <v>50</v>
      </c>
    </row>
    <row r="22" spans="1:29" x14ac:dyDescent="0.4">
      <c r="A22" s="201">
        <v>11</v>
      </c>
      <c r="B22" s="202" t="str">
        <f>ORÇAMENTO!D43</f>
        <v>DRENAGEM</v>
      </c>
      <c r="C22" s="203">
        <f>ORÇAMENTO!K43</f>
        <v>0</v>
      </c>
      <c r="D22" s="204" t="e">
        <f t="shared" si="0"/>
        <v>#DIV/0!</v>
      </c>
      <c r="E22" s="205"/>
      <c r="F22" s="206">
        <f t="shared" si="1"/>
        <v>0</v>
      </c>
      <c r="G22" s="207"/>
      <c r="H22" s="206">
        <f t="shared" si="12"/>
        <v>0</v>
      </c>
      <c r="I22" s="208"/>
      <c r="J22" s="206">
        <f t="shared" si="2"/>
        <v>0</v>
      </c>
      <c r="K22" s="208"/>
      <c r="L22" s="206">
        <f t="shared" si="3"/>
        <v>0</v>
      </c>
      <c r="M22" s="208">
        <v>50</v>
      </c>
      <c r="N22" s="206">
        <f t="shared" si="4"/>
        <v>0</v>
      </c>
      <c r="O22" s="208">
        <v>50</v>
      </c>
      <c r="P22" s="206">
        <f t="shared" si="5"/>
        <v>0</v>
      </c>
      <c r="Q22" s="208"/>
      <c r="R22" s="206">
        <f t="shared" si="6"/>
        <v>0</v>
      </c>
      <c r="S22" s="208"/>
      <c r="T22" s="206">
        <f t="shared" si="7"/>
        <v>0</v>
      </c>
      <c r="U22" s="208"/>
      <c r="V22" s="206">
        <f t="shared" si="8"/>
        <v>0</v>
      </c>
      <c r="W22" s="208"/>
      <c r="X22" s="206">
        <f t="shared" si="9"/>
        <v>0</v>
      </c>
      <c r="Y22" s="208"/>
      <c r="Z22" s="206">
        <f t="shared" si="10"/>
        <v>0</v>
      </c>
      <c r="AA22" s="208"/>
      <c r="AB22" s="206">
        <f t="shared" si="11"/>
        <v>0</v>
      </c>
      <c r="AC22" s="278"/>
    </row>
    <row r="23" spans="1:29" x14ac:dyDescent="0.4">
      <c r="A23" s="341" t="s">
        <v>452</v>
      </c>
      <c r="B23" s="342"/>
      <c r="C23" s="209">
        <f>SUM(C14:C22)</f>
        <v>0</v>
      </c>
      <c r="D23" s="210" t="e">
        <f t="shared" si="0"/>
        <v>#DIV/0!</v>
      </c>
      <c r="E23" s="211" t="s">
        <v>453</v>
      </c>
      <c r="F23" s="212">
        <f>SUM(F14:F22)</f>
        <v>0</v>
      </c>
      <c r="G23" s="213" t="e">
        <f>F23/$C$23</f>
        <v>#DIV/0!</v>
      </c>
      <c r="H23" s="212">
        <f>SUM(H14:H22)</f>
        <v>0</v>
      </c>
      <c r="I23" s="213" t="e">
        <f>H23/$C$23</f>
        <v>#DIV/0!</v>
      </c>
      <c r="J23" s="212">
        <f>SUM(J14:J22)</f>
        <v>0</v>
      </c>
      <c r="K23" s="213" t="e">
        <f>J23/$C$23</f>
        <v>#DIV/0!</v>
      </c>
      <c r="L23" s="212">
        <f>SUM(L14:L22)</f>
        <v>0</v>
      </c>
      <c r="M23" s="213" t="e">
        <f>L23/$C$23</f>
        <v>#DIV/0!</v>
      </c>
      <c r="N23" s="212">
        <f>SUM(N14:N22)</f>
        <v>0</v>
      </c>
      <c r="O23" s="213" t="e">
        <f>N23/$C$23</f>
        <v>#DIV/0!</v>
      </c>
      <c r="P23" s="212">
        <f>SUM(P14:P22)</f>
        <v>0</v>
      </c>
      <c r="Q23" s="213" t="e">
        <f>P23/$C$23</f>
        <v>#DIV/0!</v>
      </c>
      <c r="R23" s="212">
        <f>SUM(R14:R22)</f>
        <v>0</v>
      </c>
      <c r="S23" s="213" t="e">
        <f>R23/$C$23</f>
        <v>#DIV/0!</v>
      </c>
      <c r="T23" s="212">
        <f>SUM(T14:T22)</f>
        <v>0</v>
      </c>
      <c r="U23" s="213" t="e">
        <f>T23/$C$23</f>
        <v>#DIV/0!</v>
      </c>
      <c r="V23" s="212">
        <f>SUM(V14:V22)</f>
        <v>0</v>
      </c>
      <c r="W23" s="213" t="e">
        <f>V23/$C$23</f>
        <v>#DIV/0!</v>
      </c>
      <c r="X23" s="212">
        <f>SUM(X14:X22)</f>
        <v>0</v>
      </c>
      <c r="Y23" s="277" t="e">
        <f>X23/$C$23</f>
        <v>#DIV/0!</v>
      </c>
      <c r="Z23" s="212">
        <f>SUM(Z14:Z22)</f>
        <v>0</v>
      </c>
      <c r="AA23" s="213" t="e">
        <f>Z23/$C$23</f>
        <v>#DIV/0!</v>
      </c>
      <c r="AB23" s="212">
        <f>SUM(AB14:AB22)</f>
        <v>0</v>
      </c>
      <c r="AC23" s="214" t="e">
        <f>AB23/$C$23</f>
        <v>#DIV/0!</v>
      </c>
    </row>
    <row r="24" spans="1:29" x14ac:dyDescent="0.4">
      <c r="A24" s="341"/>
      <c r="B24" s="342"/>
      <c r="C24" s="215"/>
      <c r="D24" s="213"/>
      <c r="E24" s="213" t="s">
        <v>454</v>
      </c>
      <c r="F24" s="212">
        <f>SUM(F23)</f>
        <v>0</v>
      </c>
      <c r="G24" s="213" t="e">
        <f>F24/C23</f>
        <v>#DIV/0!</v>
      </c>
      <c r="H24" s="212">
        <f>F24+H23</f>
        <v>0</v>
      </c>
      <c r="I24" s="213" t="e">
        <f>G24+I23</f>
        <v>#DIV/0!</v>
      </c>
      <c r="J24" s="212">
        <f t="shared" ref="J24:AC24" si="13">H24+J23</f>
        <v>0</v>
      </c>
      <c r="K24" s="213" t="e">
        <f>I24+K23</f>
        <v>#DIV/0!</v>
      </c>
      <c r="L24" s="212">
        <f>J24+L23</f>
        <v>0</v>
      </c>
      <c r="M24" s="213" t="e">
        <f t="shared" si="13"/>
        <v>#DIV/0!</v>
      </c>
      <c r="N24" s="212">
        <f t="shared" si="13"/>
        <v>0</v>
      </c>
      <c r="O24" s="213" t="e">
        <f t="shared" si="13"/>
        <v>#DIV/0!</v>
      </c>
      <c r="P24" s="212">
        <f t="shared" si="13"/>
        <v>0</v>
      </c>
      <c r="Q24" s="213" t="e">
        <f t="shared" si="13"/>
        <v>#DIV/0!</v>
      </c>
      <c r="R24" s="212">
        <f t="shared" si="13"/>
        <v>0</v>
      </c>
      <c r="S24" s="213" t="e">
        <f t="shared" si="13"/>
        <v>#DIV/0!</v>
      </c>
      <c r="T24" s="212">
        <f t="shared" si="13"/>
        <v>0</v>
      </c>
      <c r="U24" s="213" t="e">
        <f t="shared" si="13"/>
        <v>#DIV/0!</v>
      </c>
      <c r="V24" s="212">
        <f t="shared" si="13"/>
        <v>0</v>
      </c>
      <c r="W24" s="213" t="e">
        <f t="shared" si="13"/>
        <v>#DIV/0!</v>
      </c>
      <c r="X24" s="212">
        <f t="shared" si="13"/>
        <v>0</v>
      </c>
      <c r="Y24" s="213" t="e">
        <f t="shared" si="13"/>
        <v>#DIV/0!</v>
      </c>
      <c r="Z24" s="212">
        <f t="shared" si="13"/>
        <v>0</v>
      </c>
      <c r="AA24" s="213" t="e">
        <f t="shared" si="13"/>
        <v>#DIV/0!</v>
      </c>
      <c r="AB24" s="212">
        <f t="shared" si="13"/>
        <v>0</v>
      </c>
      <c r="AC24" s="214" t="e">
        <f t="shared" si="13"/>
        <v>#DIV/0!</v>
      </c>
    </row>
    <row r="25" spans="1:29" ht="15" thickBot="1" x14ac:dyDescent="0.45">
      <c r="A25" s="343" t="s">
        <v>455</v>
      </c>
      <c r="B25" s="344"/>
      <c r="C25" s="344"/>
      <c r="D25" s="344"/>
      <c r="E25" s="344"/>
      <c r="F25" s="344"/>
      <c r="G25" s="344"/>
      <c r="H25" s="344"/>
      <c r="I25" s="344"/>
      <c r="J25" s="344"/>
      <c r="K25" s="344"/>
      <c r="L25" s="344"/>
      <c r="M25" s="344"/>
      <c r="N25" s="344"/>
      <c r="O25" s="344"/>
      <c r="P25" s="344"/>
      <c r="Q25" s="344"/>
      <c r="R25" s="344"/>
      <c r="S25" s="344"/>
      <c r="T25" s="344"/>
      <c r="U25" s="344"/>
      <c r="V25" s="344"/>
      <c r="W25" s="344"/>
      <c r="X25" s="344"/>
      <c r="Y25" s="344"/>
      <c r="Z25" s="344"/>
      <c r="AA25" s="344"/>
      <c r="AB25" s="344"/>
      <c r="AC25" s="345"/>
    </row>
    <row r="26" spans="1:29" ht="15.9" thickBot="1" x14ac:dyDescent="0.45">
      <c r="A26" s="346" t="s">
        <v>456</v>
      </c>
      <c r="B26" s="347"/>
      <c r="C26" s="347"/>
      <c r="D26" s="347"/>
      <c r="E26" s="347"/>
      <c r="F26" s="347"/>
      <c r="G26" s="348"/>
      <c r="H26" s="216"/>
      <c r="I26" s="216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</row>
    <row r="27" spans="1:29" x14ac:dyDescent="0.4">
      <c r="A27" s="217" t="s">
        <v>457</v>
      </c>
      <c r="B27" s="218"/>
      <c r="C27" s="219"/>
      <c r="D27" s="219"/>
      <c r="E27" s="219"/>
      <c r="F27" s="219"/>
      <c r="G27" s="219"/>
      <c r="H27" s="216"/>
      <c r="I27" s="216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</row>
    <row r="28" spans="1:29" ht="25.3" customHeight="1" x14ac:dyDescent="0.4">
      <c r="A28" s="308" t="s">
        <v>458</v>
      </c>
      <c r="B28" s="308"/>
      <c r="C28" s="308"/>
      <c r="D28" s="308"/>
      <c r="E28" s="308"/>
      <c r="F28" s="308"/>
      <c r="G28" s="308"/>
      <c r="H28" s="308"/>
      <c r="I28" s="308"/>
      <c r="J28" s="308"/>
      <c r="K28" s="308"/>
      <c r="L28" s="308"/>
      <c r="M28" s="308"/>
      <c r="N28" s="308"/>
      <c r="O28" s="308"/>
      <c r="P28" s="308"/>
      <c r="Q28" s="308"/>
      <c r="R28" s="308"/>
      <c r="S28" s="308"/>
      <c r="T28" s="308"/>
      <c r="U28" s="308"/>
      <c r="V28" s="308"/>
      <c r="W28" s="308"/>
      <c r="X28" s="308"/>
      <c r="Y28" s="308"/>
      <c r="Z28" s="308"/>
      <c r="AA28" s="308"/>
      <c r="AB28" s="308"/>
      <c r="AC28" s="308"/>
    </row>
    <row r="29" spans="1:29" ht="31.3" customHeight="1" x14ac:dyDescent="0.4">
      <c r="A29" s="308"/>
      <c r="B29" s="308"/>
      <c r="C29" s="308"/>
      <c r="D29" s="308"/>
      <c r="E29" s="308"/>
      <c r="F29" s="308"/>
      <c r="G29" s="308"/>
      <c r="H29" s="308"/>
      <c r="I29" s="308"/>
      <c r="J29" s="308"/>
      <c r="K29" s="308"/>
      <c r="L29" s="308"/>
      <c r="M29" s="308"/>
      <c r="N29" s="308"/>
      <c r="O29" s="308"/>
      <c r="P29" s="308"/>
      <c r="Q29" s="308"/>
      <c r="R29" s="308"/>
      <c r="S29" s="308"/>
      <c r="T29" s="308"/>
      <c r="U29" s="308"/>
      <c r="V29" s="308"/>
      <c r="W29" s="308"/>
      <c r="X29" s="308"/>
      <c r="Y29" s="308"/>
      <c r="Z29" s="308"/>
      <c r="AA29" s="308"/>
      <c r="AB29" s="308"/>
      <c r="AC29" s="308"/>
    </row>
    <row r="30" spans="1:29" ht="29.15" customHeight="1" x14ac:dyDescent="0.4">
      <c r="A30" s="308"/>
      <c r="B30" s="308"/>
      <c r="C30" s="308"/>
      <c r="D30" s="308"/>
      <c r="E30" s="308"/>
      <c r="F30" s="308"/>
      <c r="G30" s="308"/>
      <c r="H30" s="308"/>
      <c r="I30" s="308"/>
      <c r="J30" s="308"/>
      <c r="K30" s="308"/>
      <c r="L30" s="308"/>
      <c r="M30" s="308"/>
      <c r="N30" s="308"/>
      <c r="O30" s="308"/>
      <c r="P30" s="308"/>
      <c r="Q30" s="308"/>
      <c r="R30" s="308"/>
      <c r="S30" s="308"/>
      <c r="T30" s="308"/>
      <c r="U30" s="308"/>
      <c r="V30" s="308"/>
      <c r="W30" s="308"/>
      <c r="X30" s="308"/>
      <c r="Y30" s="308"/>
      <c r="Z30" s="308"/>
      <c r="AA30" s="308"/>
      <c r="AB30" s="308"/>
      <c r="AC30" s="308"/>
    </row>
  </sheetData>
  <sheetProtection password="DDF1" sheet="1" objects="1" scenarios="1"/>
  <mergeCells count="27">
    <mergeCell ref="A28:AC30"/>
    <mergeCell ref="A23:B23"/>
    <mergeCell ref="A24:B24"/>
    <mergeCell ref="A25:AC25"/>
    <mergeCell ref="A26:G26"/>
    <mergeCell ref="A1:AC2"/>
    <mergeCell ref="A6:AC6"/>
    <mergeCell ref="R12:S12"/>
    <mergeCell ref="T12:U12"/>
    <mergeCell ref="V12:W12"/>
    <mergeCell ref="X12:Y12"/>
    <mergeCell ref="Z12:AA12"/>
    <mergeCell ref="AB12:AC12"/>
    <mergeCell ref="A11:A13"/>
    <mergeCell ref="B11:B13"/>
    <mergeCell ref="C11:D12"/>
    <mergeCell ref="F11:AC11"/>
    <mergeCell ref="F12:G12"/>
    <mergeCell ref="H12:I12"/>
    <mergeCell ref="J12:K12"/>
    <mergeCell ref="L12:M12"/>
    <mergeCell ref="N12:O12"/>
    <mergeCell ref="P12:Q12"/>
    <mergeCell ref="A7:AC7"/>
    <mergeCell ref="A8:AC8"/>
    <mergeCell ref="A9:B9"/>
    <mergeCell ref="A10:AC10"/>
  </mergeCells>
  <pageMargins left="0.511811024" right="0.511811024" top="0.78740157499999996" bottom="0.78740157499999996" header="0.31496062000000002" footer="0.31496062000000002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107"/>
  <sheetViews>
    <sheetView zoomScale="85" zoomScaleNormal="85" workbookViewId="0">
      <selection activeCell="AB29" sqref="AB29:AB30"/>
    </sheetView>
  </sheetViews>
  <sheetFormatPr defaultRowHeight="14.6" x14ac:dyDescent="0.4"/>
  <cols>
    <col min="2" max="2" width="34.07421875" customWidth="1"/>
    <col min="3" max="3" width="4.23046875" bestFit="1" customWidth="1"/>
    <col min="4" max="4" width="6.61328125" bestFit="1" customWidth="1"/>
    <col min="5" max="5" width="4.23046875" bestFit="1" customWidth="1"/>
    <col min="6" max="6" width="7.15234375" bestFit="1" customWidth="1"/>
    <col min="7" max="7" width="4.23046875" bestFit="1" customWidth="1"/>
    <col min="8" max="8" width="7.15234375" bestFit="1" customWidth="1"/>
    <col min="9" max="9" width="4.23046875" bestFit="1" customWidth="1"/>
    <col min="10" max="10" width="7.15234375" bestFit="1" customWidth="1"/>
    <col min="11" max="11" width="4.23046875" bestFit="1" customWidth="1"/>
    <col min="12" max="12" width="7.15234375" bestFit="1" customWidth="1"/>
    <col min="13" max="13" width="4.23046875" bestFit="1" customWidth="1"/>
    <col min="14" max="14" width="7.15234375" bestFit="1" customWidth="1"/>
    <col min="15" max="15" width="4.23046875" bestFit="1" customWidth="1"/>
    <col min="16" max="16" width="7.15234375" bestFit="1" customWidth="1"/>
    <col min="17" max="17" width="4.23046875" bestFit="1" customWidth="1"/>
    <col min="18" max="18" width="7.15234375" bestFit="1" customWidth="1"/>
    <col min="19" max="19" width="4.23046875" bestFit="1" customWidth="1"/>
    <col min="20" max="20" width="7.15234375" bestFit="1" customWidth="1"/>
    <col min="21" max="21" width="4.23046875" bestFit="1" customWidth="1"/>
    <col min="22" max="22" width="8.23046875" bestFit="1" customWidth="1"/>
    <col min="23" max="23" width="5" bestFit="1" customWidth="1"/>
    <col min="24" max="24" width="8.23046875" bestFit="1" customWidth="1"/>
    <col min="25" max="25" width="4.23046875" bestFit="1" customWidth="1"/>
    <col min="26" max="26" width="8.23046875" bestFit="1" customWidth="1"/>
    <col min="27" max="27" width="9" bestFit="1" customWidth="1"/>
    <col min="28" max="28" width="15" bestFit="1" customWidth="1"/>
  </cols>
  <sheetData>
    <row r="1" spans="1:28" s="1" customFormat="1" ht="39.9" customHeight="1" x14ac:dyDescent="0.4">
      <c r="A1" s="309" t="s">
        <v>413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  <c r="U1" s="309"/>
      <c r="V1" s="309"/>
      <c r="W1" s="309"/>
      <c r="X1" s="309"/>
      <c r="Y1" s="309"/>
      <c r="Z1" s="309"/>
      <c r="AA1" s="309"/>
      <c r="AB1" s="309"/>
    </row>
    <row r="2" spans="1:28" s="1" customFormat="1" ht="49.75" customHeight="1" thickBot="1" x14ac:dyDescent="0.45">
      <c r="A2" s="395"/>
      <c r="B2" s="395"/>
      <c r="C2" s="395"/>
      <c r="D2" s="395"/>
      <c r="E2" s="395"/>
      <c r="F2" s="395"/>
      <c r="G2" s="395"/>
      <c r="H2" s="395"/>
      <c r="I2" s="395"/>
      <c r="J2" s="395"/>
      <c r="K2" s="395"/>
      <c r="L2" s="395"/>
      <c r="M2" s="395"/>
      <c r="N2" s="395"/>
      <c r="O2" s="395"/>
      <c r="P2" s="395"/>
      <c r="Q2" s="395"/>
      <c r="R2" s="395"/>
      <c r="S2" s="395"/>
      <c r="T2" s="395"/>
      <c r="U2" s="395"/>
      <c r="V2" s="395"/>
      <c r="W2" s="395"/>
      <c r="X2" s="395"/>
      <c r="Y2" s="395"/>
      <c r="Z2" s="395"/>
      <c r="AA2" s="395"/>
      <c r="AB2" s="395"/>
    </row>
    <row r="3" spans="1:28" s="1" customFormat="1" x14ac:dyDescent="0.4">
      <c r="A3" s="130" t="s">
        <v>414</v>
      </c>
      <c r="B3" s="130"/>
      <c r="C3" s="297"/>
      <c r="D3" s="297"/>
      <c r="E3" s="297"/>
      <c r="F3" s="297"/>
      <c r="G3" s="297"/>
      <c r="H3" s="297"/>
      <c r="I3" s="297"/>
      <c r="J3" s="297"/>
      <c r="K3" s="297"/>
      <c r="L3" s="297"/>
      <c r="M3" s="297"/>
      <c r="N3" s="297"/>
      <c r="O3" s="297"/>
      <c r="P3" s="297"/>
      <c r="Q3" s="297"/>
      <c r="R3" s="297"/>
      <c r="S3" s="297"/>
      <c r="T3" s="297"/>
      <c r="U3" s="297"/>
      <c r="V3" s="297"/>
      <c r="W3" s="297"/>
      <c r="X3" s="297"/>
      <c r="Y3" s="297"/>
      <c r="Z3" s="297"/>
    </row>
    <row r="4" spans="1:28" x14ac:dyDescent="0.4">
      <c r="A4" s="130" t="s">
        <v>415</v>
      </c>
      <c r="B4" s="130"/>
      <c r="C4" s="298"/>
      <c r="D4" s="298"/>
      <c r="E4" s="298"/>
      <c r="F4" s="298"/>
      <c r="G4" s="298"/>
      <c r="H4" s="298"/>
      <c r="I4" s="298"/>
      <c r="J4" s="298"/>
      <c r="K4" s="298"/>
      <c r="L4" s="298"/>
      <c r="M4" s="298"/>
      <c r="N4" s="298"/>
      <c r="O4" s="298"/>
      <c r="P4" s="298"/>
      <c r="Q4" s="298"/>
      <c r="R4" s="298"/>
      <c r="S4" s="298"/>
      <c r="T4" s="298"/>
      <c r="U4" s="298"/>
      <c r="V4" s="298"/>
      <c r="W4" s="298"/>
      <c r="X4" s="298"/>
      <c r="Y4" s="298"/>
      <c r="Z4" s="299"/>
      <c r="AA4" s="144" t="s">
        <v>416</v>
      </c>
      <c r="AB4" s="145">
        <v>1.1415</v>
      </c>
    </row>
    <row r="5" spans="1:28" x14ac:dyDescent="0.4">
      <c r="A5" s="134"/>
      <c r="B5" s="134"/>
      <c r="C5" s="298"/>
      <c r="D5" s="298"/>
      <c r="E5" s="298"/>
      <c r="F5" s="298"/>
      <c r="G5" s="298"/>
      <c r="H5" s="298"/>
      <c r="I5" s="298"/>
      <c r="J5" s="298"/>
      <c r="K5" s="298"/>
      <c r="L5" s="298"/>
      <c r="M5" s="298"/>
      <c r="N5" s="298"/>
      <c r="O5" s="298"/>
      <c r="P5" s="298"/>
      <c r="Q5" s="298"/>
      <c r="R5" s="298"/>
      <c r="S5" s="298"/>
      <c r="T5" s="298"/>
      <c r="U5" s="298"/>
      <c r="V5" s="298"/>
      <c r="W5" s="298"/>
      <c r="X5" s="298"/>
      <c r="Y5" s="298"/>
      <c r="Z5" s="299"/>
      <c r="AA5" s="146" t="s">
        <v>417</v>
      </c>
      <c r="AB5" s="147">
        <v>0.19600000000000001</v>
      </c>
    </row>
    <row r="6" spans="1:28" x14ac:dyDescent="0.4">
      <c r="A6" s="300"/>
      <c r="B6" s="301"/>
      <c r="C6" s="301"/>
      <c r="D6" s="301"/>
      <c r="E6" s="301"/>
      <c r="F6" s="301"/>
      <c r="G6" s="301"/>
      <c r="H6" s="301"/>
      <c r="I6" s="301"/>
      <c r="J6" s="301"/>
      <c r="K6" s="301"/>
      <c r="L6" s="301"/>
      <c r="M6" s="301"/>
      <c r="N6" s="301"/>
      <c r="O6" s="301"/>
      <c r="P6" s="301"/>
      <c r="Q6" s="301"/>
      <c r="R6" s="301"/>
      <c r="S6" s="301"/>
      <c r="T6" s="301"/>
      <c r="U6" s="301"/>
      <c r="V6" s="301"/>
      <c r="W6" s="301"/>
      <c r="X6" s="301"/>
      <c r="Y6" s="301"/>
      <c r="Z6" s="302"/>
      <c r="AA6" s="148" t="s">
        <v>418</v>
      </c>
      <c r="AB6" s="149">
        <v>0.13239999999999999</v>
      </c>
    </row>
    <row r="7" spans="1:28" ht="15.45" x14ac:dyDescent="0.4">
      <c r="A7" s="349" t="s">
        <v>419</v>
      </c>
      <c r="B7" s="350"/>
      <c r="C7" s="350"/>
      <c r="D7" s="350"/>
      <c r="E7" s="350"/>
      <c r="F7" s="350"/>
      <c r="G7" s="350"/>
      <c r="H7" s="350"/>
      <c r="I7" s="350"/>
      <c r="J7" s="350"/>
      <c r="K7" s="350"/>
      <c r="L7" s="350"/>
      <c r="M7" s="350"/>
      <c r="N7" s="350"/>
      <c r="O7" s="350"/>
      <c r="P7" s="350"/>
      <c r="Q7" s="350"/>
      <c r="R7" s="350"/>
      <c r="S7" s="350"/>
      <c r="T7" s="350"/>
      <c r="U7" s="350"/>
      <c r="V7" s="350"/>
      <c r="W7" s="350"/>
      <c r="X7" s="350"/>
      <c r="Y7" s="350"/>
      <c r="Z7" s="350"/>
      <c r="AA7" s="150" t="s">
        <v>420</v>
      </c>
      <c r="AB7" s="151">
        <f>[2]SINTÉTICO_BBD_147!$K$3</f>
        <v>45063</v>
      </c>
    </row>
    <row r="8" spans="1:28" ht="15.45" x14ac:dyDescent="0.4">
      <c r="A8" s="351" t="s">
        <v>206</v>
      </c>
      <c r="B8" s="351"/>
      <c r="C8" s="351"/>
      <c r="D8" s="351"/>
      <c r="E8" s="351"/>
      <c r="F8" s="351"/>
      <c r="G8" s="351"/>
      <c r="H8" s="351"/>
      <c r="I8" s="351"/>
      <c r="J8" s="351"/>
      <c r="K8" s="351"/>
      <c r="L8" s="351"/>
      <c r="M8" s="351"/>
      <c r="N8" s="351"/>
      <c r="O8" s="351"/>
      <c r="P8" s="351"/>
      <c r="Q8" s="351"/>
      <c r="R8" s="351"/>
      <c r="S8" s="351"/>
      <c r="T8" s="351"/>
      <c r="U8" s="351"/>
      <c r="V8" s="351"/>
      <c r="W8" s="351"/>
      <c r="X8" s="351"/>
      <c r="Y8" s="351"/>
      <c r="Z8" s="351"/>
      <c r="AA8" s="152"/>
      <c r="AB8" s="153"/>
    </row>
    <row r="9" spans="1:28" ht="15.45" x14ac:dyDescent="0.4">
      <c r="A9" s="352" t="str">
        <f>ORÇAMENTO!B113</f>
        <v xml:space="preserve">IMPLANTAÇÃO DE AVENIDA COM ADEQUAÇÃO DA ESTRADA VICINAL BBD 147 PARA PARA VIA COLETORA  PRIMÁRIA </v>
      </c>
      <c r="B9" s="353"/>
      <c r="C9" s="353"/>
      <c r="D9" s="353"/>
      <c r="E9" s="353"/>
      <c r="F9" s="353"/>
      <c r="G9" s="353"/>
      <c r="H9" s="353"/>
      <c r="I9" s="353"/>
      <c r="J9" s="353"/>
      <c r="K9" s="353"/>
      <c r="L9" s="353"/>
      <c r="M9" s="353"/>
      <c r="N9" s="353"/>
      <c r="O9" s="353"/>
      <c r="P9" s="353"/>
      <c r="Q9" s="353"/>
      <c r="R9" s="353"/>
      <c r="S9" s="353"/>
      <c r="T9" s="353"/>
      <c r="U9" s="353"/>
      <c r="V9" s="353"/>
      <c r="W9" s="353"/>
      <c r="X9" s="353"/>
      <c r="Y9" s="353"/>
      <c r="Z9" s="353"/>
      <c r="AA9" s="353"/>
      <c r="AB9" s="354"/>
    </row>
    <row r="10" spans="1:28" x14ac:dyDescent="0.4">
      <c r="A10" s="355" t="s">
        <v>208</v>
      </c>
      <c r="B10" s="357" t="s">
        <v>421</v>
      </c>
      <c r="C10" s="359" t="s">
        <v>422</v>
      </c>
      <c r="D10" s="360"/>
      <c r="E10" s="360"/>
      <c r="F10" s="360"/>
      <c r="G10" s="360"/>
      <c r="H10" s="360"/>
      <c r="I10" s="360"/>
      <c r="J10" s="360"/>
      <c r="K10" s="360"/>
      <c r="L10" s="360"/>
      <c r="M10" s="360"/>
      <c r="N10" s="360"/>
      <c r="O10" s="360"/>
      <c r="P10" s="360"/>
      <c r="Q10" s="360"/>
      <c r="R10" s="360"/>
      <c r="S10" s="360"/>
      <c r="T10" s="360"/>
      <c r="U10" s="360"/>
      <c r="V10" s="360"/>
      <c r="W10" s="360"/>
      <c r="X10" s="360"/>
      <c r="Y10" s="360"/>
      <c r="Z10" s="361"/>
      <c r="AA10" s="362" t="s">
        <v>423</v>
      </c>
      <c r="AB10" s="363"/>
    </row>
    <row r="11" spans="1:28" x14ac:dyDescent="0.4">
      <c r="A11" s="355"/>
      <c r="B11" s="357"/>
      <c r="C11" s="364" t="s">
        <v>424</v>
      </c>
      <c r="D11" s="364"/>
      <c r="E11" s="364" t="s">
        <v>425</v>
      </c>
      <c r="F11" s="364"/>
      <c r="G11" s="364" t="s">
        <v>426</v>
      </c>
      <c r="H11" s="364"/>
      <c r="I11" s="364" t="s">
        <v>427</v>
      </c>
      <c r="J11" s="364"/>
      <c r="K11" s="364" t="s">
        <v>428</v>
      </c>
      <c r="L11" s="364"/>
      <c r="M11" s="364" t="s">
        <v>429</v>
      </c>
      <c r="N11" s="364"/>
      <c r="O11" s="364" t="s">
        <v>430</v>
      </c>
      <c r="P11" s="364"/>
      <c r="Q11" s="364" t="s">
        <v>431</v>
      </c>
      <c r="R11" s="364"/>
      <c r="S11" s="364" t="s">
        <v>432</v>
      </c>
      <c r="T11" s="364"/>
      <c r="U11" s="364" t="s">
        <v>433</v>
      </c>
      <c r="V11" s="364"/>
      <c r="W11" s="364" t="s">
        <v>434</v>
      </c>
      <c r="X11" s="364"/>
      <c r="Y11" s="364" t="s">
        <v>435</v>
      </c>
      <c r="Z11" s="364"/>
      <c r="AA11" s="365" t="s">
        <v>436</v>
      </c>
      <c r="AB11" s="367" t="s">
        <v>437</v>
      </c>
    </row>
    <row r="12" spans="1:28" ht="15" thickBot="1" x14ac:dyDescent="0.45">
      <c r="A12" s="356"/>
      <c r="B12" s="358"/>
      <c r="C12" s="154" t="s">
        <v>436</v>
      </c>
      <c r="D12" s="155" t="s">
        <v>438</v>
      </c>
      <c r="E12" s="155" t="s">
        <v>436</v>
      </c>
      <c r="F12" s="155" t="s">
        <v>438</v>
      </c>
      <c r="G12" s="155" t="s">
        <v>436</v>
      </c>
      <c r="H12" s="155" t="s">
        <v>438</v>
      </c>
      <c r="I12" s="155" t="s">
        <v>436</v>
      </c>
      <c r="J12" s="155" t="s">
        <v>438</v>
      </c>
      <c r="K12" s="155" t="s">
        <v>436</v>
      </c>
      <c r="L12" s="155" t="s">
        <v>438</v>
      </c>
      <c r="M12" s="155" t="s">
        <v>436</v>
      </c>
      <c r="N12" s="155" t="s">
        <v>438</v>
      </c>
      <c r="O12" s="155" t="s">
        <v>436</v>
      </c>
      <c r="P12" s="155" t="s">
        <v>438</v>
      </c>
      <c r="Q12" s="155" t="s">
        <v>436</v>
      </c>
      <c r="R12" s="155" t="s">
        <v>438</v>
      </c>
      <c r="S12" s="155" t="s">
        <v>436</v>
      </c>
      <c r="T12" s="155" t="s">
        <v>438</v>
      </c>
      <c r="U12" s="155" t="s">
        <v>436</v>
      </c>
      <c r="V12" s="155" t="s">
        <v>438</v>
      </c>
      <c r="W12" s="155" t="s">
        <v>436</v>
      </c>
      <c r="X12" s="155" t="s">
        <v>438</v>
      </c>
      <c r="Y12" s="155" t="s">
        <v>436</v>
      </c>
      <c r="Z12" s="155" t="s">
        <v>438</v>
      </c>
      <c r="AA12" s="366"/>
      <c r="AB12" s="368"/>
    </row>
    <row r="13" spans="1:28" ht="15.45" x14ac:dyDescent="0.4">
      <c r="A13" s="156">
        <v>1</v>
      </c>
      <c r="B13" s="369" t="str">
        <f>ORÇAMENTO!D121</f>
        <v>SERVIÇOS PRELIMINARES</v>
      </c>
      <c r="C13" s="369"/>
      <c r="D13" s="369"/>
      <c r="E13" s="369"/>
      <c r="F13" s="369"/>
      <c r="G13" s="369"/>
      <c r="H13" s="369"/>
      <c r="I13" s="369"/>
      <c r="J13" s="369"/>
      <c r="K13" s="369"/>
      <c r="L13" s="369"/>
      <c r="M13" s="369"/>
      <c r="N13" s="369"/>
      <c r="O13" s="369"/>
      <c r="P13" s="369"/>
      <c r="Q13" s="369"/>
      <c r="R13" s="369"/>
      <c r="S13" s="369"/>
      <c r="T13" s="369"/>
      <c r="U13" s="369"/>
      <c r="V13" s="369"/>
      <c r="W13" s="369"/>
      <c r="X13" s="369"/>
      <c r="Y13" s="369"/>
      <c r="Z13" s="369"/>
      <c r="AA13" s="157" t="e">
        <f>(AB13/$AB$74)</f>
        <v>#DIV/0!</v>
      </c>
      <c r="AB13" s="158">
        <f>ORÇAMENTO!K126</f>
        <v>0</v>
      </c>
    </row>
    <row r="14" spans="1:28" x14ac:dyDescent="0.4">
      <c r="A14" s="370" t="s">
        <v>17</v>
      </c>
      <c r="B14" s="372" t="str">
        <f>ORÇAMENTO!D122</f>
        <v>Instalações Provisórias</v>
      </c>
      <c r="C14" s="159" t="e">
        <f>(AA14*C15)</f>
        <v>#DIV/0!</v>
      </c>
      <c r="D14" s="160">
        <f>$AB$14*C15</f>
        <v>0</v>
      </c>
      <c r="E14" s="159" t="e">
        <f>($AA$14*E15)</f>
        <v>#DIV/0!</v>
      </c>
      <c r="F14" s="160">
        <f>$AB$14*E15</f>
        <v>0</v>
      </c>
      <c r="G14" s="159" t="e">
        <f>($AA$14*G15)</f>
        <v>#DIV/0!</v>
      </c>
      <c r="H14" s="160">
        <f>$AB$14*G15</f>
        <v>0</v>
      </c>
      <c r="I14" s="159" t="e">
        <f>($AA$14*I15)</f>
        <v>#DIV/0!</v>
      </c>
      <c r="J14" s="160">
        <f>$AB$14*I15</f>
        <v>0</v>
      </c>
      <c r="K14" s="159" t="e">
        <f>($AA$14*K15)</f>
        <v>#DIV/0!</v>
      </c>
      <c r="L14" s="160">
        <f>$AB$14*K15</f>
        <v>0</v>
      </c>
      <c r="M14" s="159" t="e">
        <f>($AA$14*M15)</f>
        <v>#DIV/0!</v>
      </c>
      <c r="N14" s="160">
        <f>$AB$14*M15</f>
        <v>0</v>
      </c>
      <c r="O14" s="159" t="e">
        <f>($AA$14*O15)</f>
        <v>#DIV/0!</v>
      </c>
      <c r="P14" s="160">
        <f>$AB$14*O15</f>
        <v>0</v>
      </c>
      <c r="Q14" s="159" t="e">
        <f>($AA$14*Q15)</f>
        <v>#DIV/0!</v>
      </c>
      <c r="R14" s="160">
        <f>$AB$14*Q15</f>
        <v>0</v>
      </c>
      <c r="S14" s="159" t="e">
        <f>($AA$14*S15)</f>
        <v>#DIV/0!</v>
      </c>
      <c r="T14" s="160">
        <f>$AB$14*S15</f>
        <v>0</v>
      </c>
      <c r="U14" s="159" t="e">
        <f>($AA$14*U15)</f>
        <v>#DIV/0!</v>
      </c>
      <c r="V14" s="160">
        <f>$AB$14*U15</f>
        <v>0</v>
      </c>
      <c r="W14" s="159" t="e">
        <f>($AA$14*W15)</f>
        <v>#DIV/0!</v>
      </c>
      <c r="X14" s="160">
        <f>$AB$14*W15</f>
        <v>0</v>
      </c>
      <c r="Y14" s="159" t="e">
        <f>($AA$14*Y15)</f>
        <v>#DIV/0!</v>
      </c>
      <c r="Z14" s="160">
        <f>$AB$14*Y15</f>
        <v>0</v>
      </c>
      <c r="AA14" s="161" t="e">
        <f>(AB14/$AB$74)</f>
        <v>#DIV/0!</v>
      </c>
      <c r="AB14" s="373">
        <f>ORÇAMENTO!K126</f>
        <v>0</v>
      </c>
    </row>
    <row r="15" spans="1:28" x14ac:dyDescent="0.4">
      <c r="A15" s="371"/>
      <c r="B15" s="372"/>
      <c r="C15" s="375">
        <v>8.3000000000000004E-2</v>
      </c>
      <c r="D15" s="375"/>
      <c r="E15" s="375">
        <v>8.3000000000000004E-2</v>
      </c>
      <c r="F15" s="375"/>
      <c r="G15" s="375">
        <v>8.3000000000000004E-2</v>
      </c>
      <c r="H15" s="375"/>
      <c r="I15" s="376">
        <v>8.3000000000000004E-2</v>
      </c>
      <c r="J15" s="377"/>
      <c r="K15" s="376">
        <v>8.3000000000000004E-2</v>
      </c>
      <c r="L15" s="377"/>
      <c r="M15" s="376">
        <v>8.3000000000000004E-2</v>
      </c>
      <c r="N15" s="377"/>
      <c r="O15" s="376">
        <v>0.09</v>
      </c>
      <c r="P15" s="377"/>
      <c r="Q15" s="376">
        <v>0.09</v>
      </c>
      <c r="R15" s="377"/>
      <c r="S15" s="376">
        <v>0.09</v>
      </c>
      <c r="T15" s="377"/>
      <c r="U15" s="376">
        <v>0.09</v>
      </c>
      <c r="V15" s="377"/>
      <c r="W15" s="376">
        <v>0.09</v>
      </c>
      <c r="X15" s="377"/>
      <c r="Y15" s="376">
        <v>5.1999999999999998E-2</v>
      </c>
      <c r="Z15" s="377"/>
      <c r="AA15" s="162">
        <f>C15+E15+G15+I15+K15+M15+O15+Q15+S15+U15+W15+Y15</f>
        <v>1</v>
      </c>
      <c r="AB15" s="374"/>
    </row>
    <row r="16" spans="1:28" ht="15.45" x14ac:dyDescent="0.4">
      <c r="A16" s="163">
        <v>2</v>
      </c>
      <c r="B16" s="378" t="str">
        <f>ORÇAMENTO!D128</f>
        <v xml:space="preserve">DEMOLIÇÕES E REMOÇÕES </v>
      </c>
      <c r="C16" s="378"/>
      <c r="D16" s="378"/>
      <c r="E16" s="378"/>
      <c r="F16" s="378"/>
      <c r="G16" s="378"/>
      <c r="H16" s="378"/>
      <c r="I16" s="378"/>
      <c r="J16" s="378"/>
      <c r="K16" s="378"/>
      <c r="L16" s="378"/>
      <c r="M16" s="378"/>
      <c r="N16" s="378"/>
      <c r="O16" s="378"/>
      <c r="P16" s="378"/>
      <c r="Q16" s="378"/>
      <c r="R16" s="378"/>
      <c r="S16" s="378"/>
      <c r="T16" s="378"/>
      <c r="U16" s="378"/>
      <c r="V16" s="378"/>
      <c r="W16" s="378"/>
      <c r="X16" s="378"/>
      <c r="Y16" s="378"/>
      <c r="Z16" s="378"/>
      <c r="AA16" s="164" t="e">
        <f>(AB16/$AB$74)</f>
        <v>#DIV/0!</v>
      </c>
      <c r="AB16" s="165">
        <f>ORÇAMENTO!K139</f>
        <v>0</v>
      </c>
    </row>
    <row r="17" spans="1:28" x14ac:dyDescent="0.4">
      <c r="A17" s="370" t="s">
        <v>27</v>
      </c>
      <c r="B17" s="372" t="str">
        <f>ORÇAMENTO!D129</f>
        <v>DEMOLIÇÃO DE CONCRETO ARMADO</v>
      </c>
      <c r="C17" s="166" t="e">
        <f>($AA$17*C18)</f>
        <v>#DIV/0!</v>
      </c>
      <c r="D17" s="160">
        <f>$AB$17*C18</f>
        <v>0</v>
      </c>
      <c r="E17" s="166" t="e">
        <f>($AA$17*E18)</f>
        <v>#DIV/0!</v>
      </c>
      <c r="F17" s="160">
        <f>$AB$17*E18</f>
        <v>0</v>
      </c>
      <c r="G17" s="167"/>
      <c r="H17" s="167"/>
      <c r="I17" s="167"/>
      <c r="J17" s="167"/>
      <c r="K17" s="167"/>
      <c r="L17" s="167"/>
      <c r="M17" s="167"/>
      <c r="N17" s="167"/>
      <c r="O17" s="167"/>
      <c r="P17" s="167"/>
      <c r="Q17" s="167"/>
      <c r="R17" s="167"/>
      <c r="S17" s="167"/>
      <c r="T17" s="167"/>
      <c r="U17" s="167"/>
      <c r="V17" s="167"/>
      <c r="W17" s="167"/>
      <c r="X17" s="167"/>
      <c r="Y17" s="167"/>
      <c r="Z17" s="167"/>
      <c r="AA17" s="161" t="e">
        <f>(AB17/$AB$74)</f>
        <v>#DIV/0!</v>
      </c>
      <c r="AB17" s="373">
        <f>ORÇAMENTO!K133</f>
        <v>0</v>
      </c>
    </row>
    <row r="18" spans="1:28" x14ac:dyDescent="0.4">
      <c r="A18" s="371"/>
      <c r="B18" s="372"/>
      <c r="C18" s="375">
        <v>0.6</v>
      </c>
      <c r="D18" s="375"/>
      <c r="E18" s="375">
        <v>0.4</v>
      </c>
      <c r="F18" s="375"/>
      <c r="G18" s="167"/>
      <c r="H18" s="167"/>
      <c r="I18" s="167"/>
      <c r="J18" s="167"/>
      <c r="K18" s="167"/>
      <c r="L18" s="167"/>
      <c r="M18" s="167"/>
      <c r="N18" s="167"/>
      <c r="O18" s="167"/>
      <c r="P18" s="167"/>
      <c r="Q18" s="167"/>
      <c r="R18" s="167"/>
      <c r="S18" s="167"/>
      <c r="T18" s="167"/>
      <c r="U18" s="167"/>
      <c r="V18" s="167"/>
      <c r="W18" s="167"/>
      <c r="X18" s="167"/>
      <c r="Y18" s="167"/>
      <c r="Z18" s="167"/>
      <c r="AA18" s="162">
        <v>1</v>
      </c>
      <c r="AB18" s="374"/>
    </row>
    <row r="19" spans="1:28" x14ac:dyDescent="0.4">
      <c r="A19" s="370" t="s">
        <v>235</v>
      </c>
      <c r="B19" s="379" t="str">
        <f>ORÇAMENTO!D134</f>
        <v xml:space="preserve">REMOÇÃO DE CERCAMENTO E POSTES CÔNICOS DE ENERGIZAÇÃO  </v>
      </c>
      <c r="C19" s="166" t="e">
        <f>($AA$19*C20)</f>
        <v>#DIV/0!</v>
      </c>
      <c r="D19" s="160">
        <f>$AB$19*C20</f>
        <v>0</v>
      </c>
      <c r="E19" s="166" t="e">
        <f>($AA$19*E20)</f>
        <v>#DIV/0!</v>
      </c>
      <c r="F19" s="160">
        <f>$AB$19*E20</f>
        <v>0</v>
      </c>
      <c r="G19" s="159"/>
      <c r="H19" s="160"/>
      <c r="I19" s="160"/>
      <c r="J19" s="160"/>
      <c r="K19" s="160"/>
      <c r="L19" s="160"/>
      <c r="M19" s="160"/>
      <c r="N19" s="160"/>
      <c r="O19" s="160"/>
      <c r="P19" s="160"/>
      <c r="Q19" s="160"/>
      <c r="R19" s="160"/>
      <c r="S19" s="160"/>
      <c r="T19" s="160"/>
      <c r="U19" s="160"/>
      <c r="V19" s="160"/>
      <c r="W19" s="160"/>
      <c r="X19" s="160"/>
      <c r="Y19" s="167"/>
      <c r="Z19" s="167"/>
      <c r="AA19" s="161" t="e">
        <f>(AB19/$AB$74)</f>
        <v>#DIV/0!</v>
      </c>
      <c r="AB19" s="381">
        <f>ORÇAMENTO!K138</f>
        <v>0</v>
      </c>
    </row>
    <row r="20" spans="1:28" x14ac:dyDescent="0.4">
      <c r="A20" s="371"/>
      <c r="B20" s="380"/>
      <c r="C20" s="376">
        <v>0.5</v>
      </c>
      <c r="D20" s="377"/>
      <c r="E20" s="376">
        <v>0.5</v>
      </c>
      <c r="F20" s="377"/>
      <c r="G20" s="159"/>
      <c r="H20" s="160"/>
      <c r="I20" s="160"/>
      <c r="J20" s="160"/>
      <c r="K20" s="160"/>
      <c r="L20" s="160"/>
      <c r="M20" s="160"/>
      <c r="N20" s="160"/>
      <c r="O20" s="160"/>
      <c r="P20" s="160"/>
      <c r="Q20" s="160"/>
      <c r="R20" s="160"/>
      <c r="S20" s="160"/>
      <c r="T20" s="160"/>
      <c r="U20" s="160"/>
      <c r="V20" s="160"/>
      <c r="W20" s="160"/>
      <c r="X20" s="160"/>
      <c r="Y20" s="167"/>
      <c r="Z20" s="167"/>
      <c r="AA20" s="162">
        <v>1</v>
      </c>
      <c r="AB20" s="382"/>
    </row>
    <row r="21" spans="1:28" ht="15.45" x14ac:dyDescent="0.4">
      <c r="A21" s="163">
        <v>3</v>
      </c>
      <c r="B21" s="378" t="str">
        <f>ORÇAMENTO!D141</f>
        <v>MOVIMENTO DE SOLOS (ATERRO E ESCAVAÇÃO) E TERRAPLENAGEM</v>
      </c>
      <c r="C21" s="378"/>
      <c r="D21" s="378"/>
      <c r="E21" s="378"/>
      <c r="F21" s="378"/>
      <c r="G21" s="378"/>
      <c r="H21" s="378"/>
      <c r="I21" s="378"/>
      <c r="J21" s="378"/>
      <c r="K21" s="378"/>
      <c r="L21" s="378"/>
      <c r="M21" s="378"/>
      <c r="N21" s="378"/>
      <c r="O21" s="378"/>
      <c r="P21" s="378"/>
      <c r="Q21" s="378"/>
      <c r="R21" s="378"/>
      <c r="S21" s="378"/>
      <c r="T21" s="378"/>
      <c r="U21" s="378"/>
      <c r="V21" s="378"/>
      <c r="W21" s="378"/>
      <c r="X21" s="378"/>
      <c r="Y21" s="378"/>
      <c r="Z21" s="378"/>
      <c r="AA21" s="164" t="e">
        <f>(AB21/$AB$74)</f>
        <v>#DIV/0!</v>
      </c>
      <c r="AB21" s="165">
        <f>ORÇAMENTO!K146</f>
        <v>0</v>
      </c>
    </row>
    <row r="22" spans="1:28" x14ac:dyDescent="0.4">
      <c r="A22" s="370" t="s">
        <v>31</v>
      </c>
      <c r="B22" s="372" t="str">
        <f>ORÇAMENTO!D142</f>
        <v>PREPARO DO DO GRIDE</v>
      </c>
      <c r="C22" s="159"/>
      <c r="D22" s="160"/>
      <c r="E22" s="166" t="e">
        <f>($AA$22*E23)</f>
        <v>#DIV/0!</v>
      </c>
      <c r="F22" s="160">
        <f>$AB$22*E23</f>
        <v>0</v>
      </c>
      <c r="G22" s="166" t="e">
        <f>($AA$22*G23)</f>
        <v>#DIV/0!</v>
      </c>
      <c r="H22" s="160">
        <f>$AB$22*G23</f>
        <v>0</v>
      </c>
      <c r="I22" s="166" t="e">
        <f>($AA$22*I23)</f>
        <v>#DIV/0!</v>
      </c>
      <c r="J22" s="160">
        <f>$AB$22*I23</f>
        <v>0</v>
      </c>
      <c r="K22" s="166" t="e">
        <f>($AA$22*K23)</f>
        <v>#DIV/0!</v>
      </c>
      <c r="L22" s="160">
        <f>$AB$22*K23</f>
        <v>0</v>
      </c>
      <c r="M22" s="168"/>
      <c r="N22" s="168"/>
      <c r="O22" s="168"/>
      <c r="P22" s="168"/>
      <c r="Q22" s="168"/>
      <c r="R22" s="168"/>
      <c r="S22" s="168"/>
      <c r="T22" s="168"/>
      <c r="U22" s="168"/>
      <c r="V22" s="168"/>
      <c r="W22" s="168"/>
      <c r="X22" s="168"/>
      <c r="Y22" s="159"/>
      <c r="Z22" s="160"/>
      <c r="AA22" s="161" t="e">
        <f>(AB22/$AB$74)</f>
        <v>#DIV/0!</v>
      </c>
      <c r="AB22" s="373">
        <f>ORÇAMENTO!K145</f>
        <v>0</v>
      </c>
    </row>
    <row r="23" spans="1:28" x14ac:dyDescent="0.4">
      <c r="A23" s="371"/>
      <c r="B23" s="372"/>
      <c r="C23" s="159"/>
      <c r="D23" s="160"/>
      <c r="E23" s="375">
        <v>0.24560000000000001</v>
      </c>
      <c r="F23" s="375"/>
      <c r="G23" s="375">
        <v>0.2223</v>
      </c>
      <c r="H23" s="375"/>
      <c r="I23" s="375">
        <v>0.13689999999999999</v>
      </c>
      <c r="J23" s="375"/>
      <c r="K23" s="375">
        <v>0.3952</v>
      </c>
      <c r="L23" s="375"/>
      <c r="M23" s="168"/>
      <c r="N23" s="168"/>
      <c r="O23" s="168"/>
      <c r="P23" s="168"/>
      <c r="Q23" s="168"/>
      <c r="R23" s="168"/>
      <c r="S23" s="168"/>
      <c r="T23" s="168"/>
      <c r="U23" s="168"/>
      <c r="V23" s="168"/>
      <c r="W23" s="168"/>
      <c r="X23" s="168"/>
      <c r="Y23" s="159"/>
      <c r="Z23" s="160"/>
      <c r="AA23" s="162">
        <f>C23+E23+G23+I23+K23+M23+O23+Q23+S23+U23+W23+Y23</f>
        <v>1</v>
      </c>
      <c r="AB23" s="374"/>
    </row>
    <row r="24" spans="1:28" ht="15.45" x14ac:dyDescent="0.4">
      <c r="A24" s="163">
        <v>4</v>
      </c>
      <c r="B24" s="378" t="str">
        <f>ORÇAMENTO!D148</f>
        <v>DRENAGEM URBANA</v>
      </c>
      <c r="C24" s="378"/>
      <c r="D24" s="378"/>
      <c r="E24" s="378"/>
      <c r="F24" s="378"/>
      <c r="G24" s="378"/>
      <c r="H24" s="378"/>
      <c r="I24" s="378"/>
      <c r="J24" s="378"/>
      <c r="K24" s="378"/>
      <c r="L24" s="378"/>
      <c r="M24" s="378"/>
      <c r="N24" s="378"/>
      <c r="O24" s="378"/>
      <c r="P24" s="378"/>
      <c r="Q24" s="378"/>
      <c r="R24" s="378"/>
      <c r="S24" s="378"/>
      <c r="T24" s="378"/>
      <c r="U24" s="378"/>
      <c r="V24" s="378"/>
      <c r="W24" s="378"/>
      <c r="X24" s="378"/>
      <c r="Y24" s="378"/>
      <c r="Z24" s="378"/>
      <c r="AA24" s="164" t="e">
        <f>(AB24/$AB$74)</f>
        <v>#DIV/0!</v>
      </c>
      <c r="AB24" s="165">
        <f>ORÇAMENTO!K216</f>
        <v>0</v>
      </c>
    </row>
    <row r="25" spans="1:28" x14ac:dyDescent="0.4">
      <c r="A25" s="370" t="s">
        <v>41</v>
      </c>
      <c r="B25" s="372" t="str">
        <f>ORÇAMENTO!D149</f>
        <v xml:space="preserve">LOCAÇÃO DE REDE E DISPOSITIVOS </v>
      </c>
      <c r="C25" s="159" t="e">
        <f>($AA$25*C26)</f>
        <v>#DIV/0!</v>
      </c>
      <c r="D25" s="160">
        <f>$AB$25*C26</f>
        <v>0</v>
      </c>
      <c r="E25" s="159" t="e">
        <f>($AA$25*E26)</f>
        <v>#DIV/0!</v>
      </c>
      <c r="F25" s="160">
        <f>$AB$25*E26</f>
        <v>0</v>
      </c>
      <c r="G25" s="159" t="e">
        <f>($AA$25*G26)</f>
        <v>#DIV/0!</v>
      </c>
      <c r="H25" s="160">
        <f>$AB$25*G26</f>
        <v>0</v>
      </c>
      <c r="I25" s="159" t="e">
        <f>($AA$25*I26)</f>
        <v>#DIV/0!</v>
      </c>
      <c r="J25" s="160">
        <f>$AB$25*I26</f>
        <v>0</v>
      </c>
      <c r="K25" s="159" t="e">
        <f>($AA$25*K26)</f>
        <v>#DIV/0!</v>
      </c>
      <c r="L25" s="160">
        <f>$AB$25*K26</f>
        <v>0</v>
      </c>
      <c r="M25" s="160"/>
      <c r="N25" s="160"/>
      <c r="O25" s="160"/>
      <c r="P25" s="160"/>
      <c r="Q25" s="160"/>
      <c r="R25" s="160"/>
      <c r="S25" s="160"/>
      <c r="T25" s="160"/>
      <c r="U25" s="160"/>
      <c r="V25" s="160"/>
      <c r="W25" s="160"/>
      <c r="X25" s="160"/>
      <c r="Y25" s="167"/>
      <c r="Z25" s="167"/>
      <c r="AA25" s="161" t="e">
        <f>(AB25/$AB$74)</f>
        <v>#DIV/0!</v>
      </c>
      <c r="AB25" s="373">
        <f>ORÇAMENTO!K151</f>
        <v>0</v>
      </c>
    </row>
    <row r="26" spans="1:28" x14ac:dyDescent="0.4">
      <c r="A26" s="371"/>
      <c r="B26" s="372"/>
      <c r="C26" s="375">
        <v>0.15</v>
      </c>
      <c r="D26" s="375"/>
      <c r="E26" s="375">
        <v>0.15</v>
      </c>
      <c r="F26" s="375"/>
      <c r="G26" s="375">
        <v>0.3</v>
      </c>
      <c r="H26" s="375"/>
      <c r="I26" s="375">
        <v>0.2</v>
      </c>
      <c r="J26" s="375"/>
      <c r="K26" s="375">
        <v>0.2</v>
      </c>
      <c r="L26" s="375"/>
      <c r="M26" s="167"/>
      <c r="N26" s="167"/>
      <c r="O26" s="167"/>
      <c r="P26" s="167"/>
      <c r="Q26" s="167"/>
      <c r="R26" s="167"/>
      <c r="S26" s="167"/>
      <c r="T26" s="167"/>
      <c r="U26" s="167"/>
      <c r="V26" s="167"/>
      <c r="W26" s="167"/>
      <c r="X26" s="167"/>
      <c r="Y26" s="167"/>
      <c r="Z26" s="167"/>
      <c r="AA26" s="162">
        <f>C26+E26+G26+I26+K26+M26+O26+Q26+S26+U26+W26+Y26</f>
        <v>1</v>
      </c>
      <c r="AB26" s="374"/>
    </row>
    <row r="27" spans="1:28" x14ac:dyDescent="0.4">
      <c r="A27" s="370" t="s">
        <v>44</v>
      </c>
      <c r="B27" s="372" t="str">
        <f>ORÇAMENTO!D152</f>
        <v>DRENAGEM SUPERFICIAL</v>
      </c>
      <c r="C27" s="160"/>
      <c r="D27" s="160"/>
      <c r="E27" s="160"/>
      <c r="F27" s="160"/>
      <c r="G27" s="159" t="e">
        <f>($AA$27*G28)</f>
        <v>#DIV/0!</v>
      </c>
      <c r="H27" s="160">
        <f>$AB$27*G28</f>
        <v>0</v>
      </c>
      <c r="I27" s="159" t="e">
        <f>($AA27*I28)</f>
        <v>#DIV/0!</v>
      </c>
      <c r="J27" s="160">
        <f>$AB$27*I28</f>
        <v>0</v>
      </c>
      <c r="K27" s="159" t="e">
        <f>(AA$27*K28)</f>
        <v>#DIV/0!</v>
      </c>
      <c r="L27" s="160">
        <f>$AB$27*K28</f>
        <v>0</v>
      </c>
      <c r="M27" s="159" t="e">
        <f>(AA$27*M28)</f>
        <v>#DIV/0!</v>
      </c>
      <c r="N27" s="160">
        <f>$AB$27*M28</f>
        <v>0</v>
      </c>
      <c r="O27" s="159" t="e">
        <f>(AA$27*O28)</f>
        <v>#DIV/0!</v>
      </c>
      <c r="P27" s="160">
        <f>$AB$27*O28</f>
        <v>0</v>
      </c>
      <c r="Q27" s="160"/>
      <c r="R27" s="160"/>
      <c r="S27" s="160"/>
      <c r="T27" s="160"/>
      <c r="U27" s="160"/>
      <c r="V27" s="160"/>
      <c r="W27" s="160"/>
      <c r="X27" s="160"/>
      <c r="Y27" s="167"/>
      <c r="Z27" s="167"/>
      <c r="AA27" s="161" t="e">
        <f>(AB27/$AB$74)</f>
        <v>#DIV/0!</v>
      </c>
      <c r="AB27" s="373">
        <f>ORÇAMENTO!K156</f>
        <v>0</v>
      </c>
    </row>
    <row r="28" spans="1:28" x14ac:dyDescent="0.4">
      <c r="A28" s="371"/>
      <c r="B28" s="372"/>
      <c r="C28" s="167"/>
      <c r="D28" s="167"/>
      <c r="E28" s="167"/>
      <c r="F28" s="167"/>
      <c r="G28" s="375">
        <v>0.3</v>
      </c>
      <c r="H28" s="375"/>
      <c r="I28" s="375">
        <v>0.31</v>
      </c>
      <c r="J28" s="375"/>
      <c r="K28" s="375">
        <v>0.17</v>
      </c>
      <c r="L28" s="375"/>
      <c r="M28" s="375">
        <v>0.15</v>
      </c>
      <c r="N28" s="375"/>
      <c r="O28" s="375">
        <v>7.0000000000000007E-2</v>
      </c>
      <c r="P28" s="375"/>
      <c r="Q28" s="167"/>
      <c r="R28" s="167"/>
      <c r="S28" s="167"/>
      <c r="T28" s="167"/>
      <c r="U28" s="167"/>
      <c r="V28" s="167"/>
      <c r="W28" s="167"/>
      <c r="X28" s="167"/>
      <c r="Y28" s="167"/>
      <c r="Z28" s="167"/>
      <c r="AA28" s="162">
        <f>C28+E28+G28+I28+K28+M28+O28+Q28+S28+U28+W28+Y28</f>
        <v>1</v>
      </c>
      <c r="AB28" s="374"/>
    </row>
    <row r="29" spans="1:28" x14ac:dyDescent="0.4">
      <c r="A29" s="370" t="s">
        <v>47</v>
      </c>
      <c r="B29" s="372" t="str">
        <f>ORÇAMENTO!D157</f>
        <v>BOCAS DE LOBO</v>
      </c>
      <c r="C29" s="159" t="e">
        <f>($AA$29*C30)</f>
        <v>#DIV/0!</v>
      </c>
      <c r="D29" s="160">
        <f>$AB$29*C30</f>
        <v>0</v>
      </c>
      <c r="E29" s="159" t="e">
        <f>($AA$29*E30)</f>
        <v>#DIV/0!</v>
      </c>
      <c r="F29" s="160">
        <f>$AB$29*E30</f>
        <v>0</v>
      </c>
      <c r="G29" s="159" t="e">
        <f>($AA$29*G30)</f>
        <v>#DIV/0!</v>
      </c>
      <c r="H29" s="160">
        <f>$AB$29*G30</f>
        <v>0</v>
      </c>
      <c r="I29" s="159" t="e">
        <f>($AA$29*I30)</f>
        <v>#DIV/0!</v>
      </c>
      <c r="J29" s="160">
        <f>$AB$29*I30</f>
        <v>0</v>
      </c>
      <c r="K29" s="159" t="e">
        <f>($AA$29*K30)</f>
        <v>#DIV/0!</v>
      </c>
      <c r="L29" s="160">
        <f>$AB$29*K30</f>
        <v>0</v>
      </c>
      <c r="M29" s="159" t="e">
        <f>($AA$29*M30)</f>
        <v>#DIV/0!</v>
      </c>
      <c r="N29" s="160">
        <f>$AB$29*M30</f>
        <v>0</v>
      </c>
      <c r="O29" s="159" t="e">
        <f>($AA$29*O30)</f>
        <v>#DIV/0!</v>
      </c>
      <c r="P29" s="160">
        <f>$AB$29*O30</f>
        <v>0</v>
      </c>
      <c r="Q29" s="159" t="e">
        <f>($AA$29*Q30)</f>
        <v>#DIV/0!</v>
      </c>
      <c r="R29" s="160">
        <f>$AB$29*Q30</f>
        <v>0</v>
      </c>
      <c r="S29" s="159" t="e">
        <f>($AA$29*S30)</f>
        <v>#DIV/0!</v>
      </c>
      <c r="T29" s="160">
        <f>$AB$29*S30</f>
        <v>0</v>
      </c>
      <c r="U29" s="160"/>
      <c r="V29" s="160"/>
      <c r="W29" s="160"/>
      <c r="X29" s="160"/>
      <c r="Y29" s="167"/>
      <c r="Z29" s="167"/>
      <c r="AA29" s="161" t="e">
        <f>(AB29/$AB$74)</f>
        <v>#DIV/0!</v>
      </c>
      <c r="AB29" s="381">
        <f>ORÇAMENTO!K164</f>
        <v>0</v>
      </c>
    </row>
    <row r="30" spans="1:28" x14ac:dyDescent="0.4">
      <c r="A30" s="371"/>
      <c r="B30" s="372"/>
      <c r="C30" s="375">
        <v>0.1032</v>
      </c>
      <c r="D30" s="375"/>
      <c r="E30" s="375">
        <v>0.1236</v>
      </c>
      <c r="F30" s="375"/>
      <c r="G30" s="375">
        <v>0.12</v>
      </c>
      <c r="H30" s="375"/>
      <c r="I30" s="375">
        <v>0.11</v>
      </c>
      <c r="J30" s="375"/>
      <c r="K30" s="375">
        <v>9.2299999999999993E-2</v>
      </c>
      <c r="L30" s="375"/>
      <c r="M30" s="375">
        <v>7.5800000000000006E-2</v>
      </c>
      <c r="N30" s="375"/>
      <c r="O30" s="375">
        <v>0.11</v>
      </c>
      <c r="P30" s="375"/>
      <c r="Q30" s="375">
        <v>0.1125</v>
      </c>
      <c r="R30" s="375"/>
      <c r="S30" s="375">
        <v>0.15260000000000001</v>
      </c>
      <c r="T30" s="375"/>
      <c r="U30" s="167"/>
      <c r="V30" s="167"/>
      <c r="W30" s="167"/>
      <c r="X30" s="167"/>
      <c r="Y30" s="167"/>
      <c r="Z30" s="167"/>
      <c r="AA30" s="162">
        <f>C30+E30+G30+I30+K30+M30+O30+Q30+S30+U30+W30+Y30</f>
        <v>1</v>
      </c>
      <c r="AB30" s="382"/>
    </row>
    <row r="31" spans="1:28" x14ac:dyDescent="0.4">
      <c r="A31" s="370" t="s">
        <v>50</v>
      </c>
      <c r="B31" s="372" t="str">
        <f>ORÇAMENTO!D165</f>
        <v>POÇO DE VISITA</v>
      </c>
      <c r="C31" s="159" t="e">
        <f>($AA$31*C32)</f>
        <v>#DIV/0!</v>
      </c>
      <c r="D31" s="160">
        <f>$AB$31*C32</f>
        <v>0</v>
      </c>
      <c r="E31" s="159" t="e">
        <f>($AA$31*E32)</f>
        <v>#DIV/0!</v>
      </c>
      <c r="F31" s="160">
        <f>$AB$31*E32</f>
        <v>0</v>
      </c>
      <c r="G31" s="159" t="e">
        <f>($AA$31*G32)</f>
        <v>#DIV/0!</v>
      </c>
      <c r="H31" s="160">
        <f>$AB$31*G32</f>
        <v>0</v>
      </c>
      <c r="I31" s="159" t="e">
        <f>($AA$31*I32)</f>
        <v>#DIV/0!</v>
      </c>
      <c r="J31" s="160">
        <f>$AB$31*I32</f>
        <v>0</v>
      </c>
      <c r="K31" s="159" t="e">
        <f>($AA$31*K32)</f>
        <v>#DIV/0!</v>
      </c>
      <c r="L31" s="160">
        <f>$AB$31*K32</f>
        <v>0</v>
      </c>
      <c r="M31" s="159" t="e">
        <f>($AA$31*M32)</f>
        <v>#DIV/0!</v>
      </c>
      <c r="N31" s="160">
        <f>$AB$31*M32</f>
        <v>0</v>
      </c>
      <c r="O31" s="159" t="e">
        <f>($AA$31*O32)</f>
        <v>#DIV/0!</v>
      </c>
      <c r="P31" s="160">
        <f>$AB$31*O32</f>
        <v>0</v>
      </c>
      <c r="Q31" s="160"/>
      <c r="R31" s="160"/>
      <c r="S31" s="160"/>
      <c r="T31" s="160"/>
      <c r="U31" s="160"/>
      <c r="V31" s="160"/>
      <c r="W31" s="160"/>
      <c r="X31" s="160"/>
      <c r="Y31" s="167"/>
      <c r="Z31" s="167"/>
      <c r="AA31" s="161" t="e">
        <f>(AB31/$AB$74)</f>
        <v>#DIV/0!</v>
      </c>
      <c r="AB31" s="381">
        <f>ORÇAMENTO!K172</f>
        <v>0</v>
      </c>
    </row>
    <row r="32" spans="1:28" x14ac:dyDescent="0.4">
      <c r="A32" s="371"/>
      <c r="B32" s="372"/>
      <c r="C32" s="375">
        <v>0.1</v>
      </c>
      <c r="D32" s="375"/>
      <c r="E32" s="375">
        <v>0.15</v>
      </c>
      <c r="F32" s="375"/>
      <c r="G32" s="375">
        <v>0.15</v>
      </c>
      <c r="H32" s="375"/>
      <c r="I32" s="375">
        <v>0.15</v>
      </c>
      <c r="J32" s="375"/>
      <c r="K32" s="375">
        <v>0.15</v>
      </c>
      <c r="L32" s="375"/>
      <c r="M32" s="375">
        <v>0.14319999999999999</v>
      </c>
      <c r="N32" s="375"/>
      <c r="O32" s="375">
        <v>0.15679999999999999</v>
      </c>
      <c r="P32" s="375"/>
      <c r="Q32" s="167"/>
      <c r="R32" s="167"/>
      <c r="S32" s="167"/>
      <c r="T32" s="167"/>
      <c r="U32" s="167"/>
      <c r="V32" s="167"/>
      <c r="W32" s="167"/>
      <c r="X32" s="167"/>
      <c r="Y32" s="167"/>
      <c r="Z32" s="167"/>
      <c r="AA32" s="162">
        <f>C32+E32+G32+I32+K32+M32+O32+Q32+S32+U32+W32+Y32</f>
        <v>1</v>
      </c>
      <c r="AB32" s="382"/>
    </row>
    <row r="33" spans="1:28" x14ac:dyDescent="0.4">
      <c r="A33" s="370" t="s">
        <v>53</v>
      </c>
      <c r="B33" s="372" t="str">
        <f>ORÇAMENTO!D173</f>
        <v xml:space="preserve">TUBULAÇÕES EM CONCRETO: ESCAVAÇÃO, REATERRO E ESCORAMENTO </v>
      </c>
      <c r="C33" s="159" t="e">
        <f>($AA$33*C34)</f>
        <v>#DIV/0!</v>
      </c>
      <c r="D33" s="160">
        <f>$AB$33*C34</f>
        <v>0</v>
      </c>
      <c r="E33" s="159" t="e">
        <f>($AA$33*E34)</f>
        <v>#DIV/0!</v>
      </c>
      <c r="F33" s="160">
        <f>$AB$33*E34</f>
        <v>0</v>
      </c>
      <c r="G33" s="159" t="e">
        <f>($AA$33*G34)</f>
        <v>#DIV/0!</v>
      </c>
      <c r="H33" s="160">
        <f>$AB$33*G34</f>
        <v>0</v>
      </c>
      <c r="I33" s="159" t="e">
        <f>($AA$33*I34)</f>
        <v>#DIV/0!</v>
      </c>
      <c r="J33" s="160">
        <f>$AB$33*I34</f>
        <v>0</v>
      </c>
      <c r="K33" s="159" t="e">
        <f>($AA$33*K34)</f>
        <v>#DIV/0!</v>
      </c>
      <c r="L33" s="160">
        <f>$AB$33*K34</f>
        <v>0</v>
      </c>
      <c r="M33" s="159" t="e">
        <f>($AA$33*M34)</f>
        <v>#DIV/0!</v>
      </c>
      <c r="N33" s="160">
        <f>$AB$33*M34</f>
        <v>0</v>
      </c>
      <c r="O33" s="159" t="e">
        <f>($AA$33*O34)</f>
        <v>#DIV/0!</v>
      </c>
      <c r="P33" s="160">
        <f>$AB$33*O34</f>
        <v>0</v>
      </c>
      <c r="Q33" s="159" t="e">
        <f>($AA$33*Q34)</f>
        <v>#DIV/0!</v>
      </c>
      <c r="R33" s="160">
        <f>$AB$33*Q34</f>
        <v>0</v>
      </c>
      <c r="S33" s="159" t="e">
        <f>($AA$33*S34)</f>
        <v>#DIV/0!</v>
      </c>
      <c r="T33" s="160">
        <f>$AB$33*S34</f>
        <v>0</v>
      </c>
      <c r="U33" s="160"/>
      <c r="V33" s="160"/>
      <c r="W33" s="160"/>
      <c r="X33" s="160"/>
      <c r="Y33" s="167"/>
      <c r="Z33" s="167"/>
      <c r="AA33" s="161" t="e">
        <f>(AB33/$AB$74)</f>
        <v>#DIV/0!</v>
      </c>
      <c r="AB33" s="381">
        <f>ORÇAMENTO!K180</f>
        <v>0</v>
      </c>
    </row>
    <row r="34" spans="1:28" x14ac:dyDescent="0.4">
      <c r="A34" s="371"/>
      <c r="B34" s="372"/>
      <c r="C34" s="375">
        <v>0.04</v>
      </c>
      <c r="D34" s="375"/>
      <c r="E34" s="375">
        <v>0.12</v>
      </c>
      <c r="F34" s="375"/>
      <c r="G34" s="375">
        <v>0.12</v>
      </c>
      <c r="H34" s="375"/>
      <c r="I34" s="375">
        <v>0.12</v>
      </c>
      <c r="J34" s="375"/>
      <c r="K34" s="375">
        <v>0.12</v>
      </c>
      <c r="L34" s="375"/>
      <c r="M34" s="375">
        <v>0.11550000000000001</v>
      </c>
      <c r="N34" s="375"/>
      <c r="O34" s="375">
        <v>0.1245</v>
      </c>
      <c r="P34" s="375"/>
      <c r="Q34" s="375">
        <v>0.1009</v>
      </c>
      <c r="R34" s="375"/>
      <c r="S34" s="375">
        <v>0.1391</v>
      </c>
      <c r="T34" s="375"/>
      <c r="U34" s="167"/>
      <c r="V34" s="167"/>
      <c r="W34" s="167"/>
      <c r="X34" s="167"/>
      <c r="Y34" s="167"/>
      <c r="Z34" s="167"/>
      <c r="AA34" s="162">
        <f>C34+E34+G34+I34+K34+M34+O34+Q34+S34+U34+W34+Y34</f>
        <v>1</v>
      </c>
      <c r="AB34" s="382"/>
    </row>
    <row r="35" spans="1:28" x14ac:dyDescent="0.4">
      <c r="A35" s="370" t="s">
        <v>56</v>
      </c>
      <c r="B35" s="372" t="str">
        <f>ORÇAMENTO!D181</f>
        <v>TUBO DE CONCRETO - DIÂMETRO DE 600 MM</v>
      </c>
      <c r="C35" s="160"/>
      <c r="D35" s="160"/>
      <c r="E35" s="160"/>
      <c r="F35" s="160"/>
      <c r="G35" s="159" t="e">
        <f>($AA$35*G36)</f>
        <v>#DIV/0!</v>
      </c>
      <c r="H35" s="160">
        <f>$AB$35*G36</f>
        <v>0</v>
      </c>
      <c r="I35" s="159" t="e">
        <f>($AA$35*I36)</f>
        <v>#DIV/0!</v>
      </c>
      <c r="J35" s="160">
        <f>$AB$35*I36</f>
        <v>0</v>
      </c>
      <c r="K35" s="159" t="e">
        <f>($AA$35*K36)</f>
        <v>#DIV/0!</v>
      </c>
      <c r="L35" s="160">
        <f>$AB$35*K36</f>
        <v>0</v>
      </c>
      <c r="M35" s="160"/>
      <c r="N35" s="160"/>
      <c r="O35" s="160"/>
      <c r="P35" s="160"/>
      <c r="Q35" s="160"/>
      <c r="R35" s="160"/>
      <c r="S35" s="160"/>
      <c r="T35" s="160"/>
      <c r="U35" s="160"/>
      <c r="V35" s="160"/>
      <c r="W35" s="160"/>
      <c r="X35" s="160"/>
      <c r="Y35" s="167"/>
      <c r="Z35" s="167"/>
      <c r="AA35" s="161" t="e">
        <f>(AB35/$AB$74)</f>
        <v>#DIV/0!</v>
      </c>
      <c r="AB35" s="381">
        <f>ORÇAMENTO!K183</f>
        <v>0</v>
      </c>
    </row>
    <row r="36" spans="1:28" x14ac:dyDescent="0.4">
      <c r="A36" s="371"/>
      <c r="B36" s="372"/>
      <c r="C36" s="167"/>
      <c r="D36" s="167"/>
      <c r="E36" s="167"/>
      <c r="F36" s="167"/>
      <c r="G36" s="375">
        <v>0.4</v>
      </c>
      <c r="H36" s="375"/>
      <c r="I36" s="375">
        <v>0.3</v>
      </c>
      <c r="J36" s="375"/>
      <c r="K36" s="375">
        <v>0.3</v>
      </c>
      <c r="L36" s="375"/>
      <c r="M36" s="167"/>
      <c r="N36" s="167"/>
      <c r="O36" s="167"/>
      <c r="P36" s="167"/>
      <c r="Q36" s="167"/>
      <c r="R36" s="167"/>
      <c r="S36" s="167"/>
      <c r="T36" s="167"/>
      <c r="U36" s="167"/>
      <c r="V36" s="167"/>
      <c r="W36" s="167"/>
      <c r="X36" s="167"/>
      <c r="Y36" s="167"/>
      <c r="Z36" s="167"/>
      <c r="AA36" s="162">
        <f>C36+E36+G36+I36+K36+M36+O36+Q36+S36+U36+W36+Y36</f>
        <v>1</v>
      </c>
      <c r="AB36" s="382"/>
    </row>
    <row r="37" spans="1:28" x14ac:dyDescent="0.4">
      <c r="A37" s="370" t="s">
        <v>303</v>
      </c>
      <c r="B37" s="372" t="str">
        <f>ORÇAMENTO!D184</f>
        <v>TUBO DE CONCRETO - DIÂMETRO DE 800 MM</v>
      </c>
      <c r="C37" s="160"/>
      <c r="D37" s="160"/>
      <c r="E37" s="160"/>
      <c r="F37" s="160"/>
      <c r="G37" s="160"/>
      <c r="H37" s="160"/>
      <c r="I37" s="159" t="e">
        <f>($AA$37*I38)</f>
        <v>#DIV/0!</v>
      </c>
      <c r="J37" s="160">
        <f>$AB$37*I38</f>
        <v>0</v>
      </c>
      <c r="K37" s="159" t="e">
        <f>($AA$37*K38)</f>
        <v>#DIV/0!</v>
      </c>
      <c r="L37" s="160">
        <f>$AB$37*K38</f>
        <v>0</v>
      </c>
      <c r="M37" s="159" t="e">
        <f>($AA$37*M38)</f>
        <v>#DIV/0!</v>
      </c>
      <c r="N37" s="160">
        <f>$AB$37*M38</f>
        <v>0</v>
      </c>
      <c r="O37" s="160"/>
      <c r="P37" s="160"/>
      <c r="Q37" s="160"/>
      <c r="R37" s="160"/>
      <c r="S37" s="160"/>
      <c r="T37" s="160"/>
      <c r="U37" s="160"/>
      <c r="V37" s="160"/>
      <c r="W37" s="160"/>
      <c r="X37" s="160"/>
      <c r="Y37" s="167"/>
      <c r="Z37" s="167"/>
      <c r="AA37" s="161" t="e">
        <f>(AB37/$AB$74)</f>
        <v>#DIV/0!</v>
      </c>
      <c r="AB37" s="381">
        <f>ORÇAMENTO!K186</f>
        <v>0</v>
      </c>
    </row>
    <row r="38" spans="1:28" x14ac:dyDescent="0.4">
      <c r="A38" s="371"/>
      <c r="B38" s="372"/>
      <c r="C38" s="167"/>
      <c r="D38" s="167"/>
      <c r="E38" s="167"/>
      <c r="F38" s="167"/>
      <c r="G38" s="167"/>
      <c r="H38" s="167"/>
      <c r="I38" s="375">
        <v>0.3</v>
      </c>
      <c r="J38" s="375"/>
      <c r="K38" s="375">
        <v>0.4</v>
      </c>
      <c r="L38" s="375"/>
      <c r="M38" s="375">
        <v>0.3</v>
      </c>
      <c r="N38" s="375"/>
      <c r="O38" s="167"/>
      <c r="P38" s="167"/>
      <c r="Q38" s="167"/>
      <c r="R38" s="167"/>
      <c r="S38" s="167"/>
      <c r="T38" s="167"/>
      <c r="U38" s="167"/>
      <c r="V38" s="167"/>
      <c r="W38" s="167"/>
      <c r="X38" s="167"/>
      <c r="Y38" s="167"/>
      <c r="Z38" s="167"/>
      <c r="AA38" s="162">
        <f>C38+E38+G38+I38+K38+M38+O38+Q38+S38+U38+W38+Y38</f>
        <v>1</v>
      </c>
      <c r="AB38" s="382"/>
    </row>
    <row r="39" spans="1:28" x14ac:dyDescent="0.4">
      <c r="A39" s="370" t="s">
        <v>307</v>
      </c>
      <c r="B39" s="372" t="str">
        <f>ORÇAMENTO!D187</f>
        <v>TUBO DE CONCRETO - DIÂMETRO DE 1000 MM</v>
      </c>
      <c r="C39" s="160"/>
      <c r="D39" s="160"/>
      <c r="E39" s="160"/>
      <c r="F39" s="160"/>
      <c r="G39" s="160"/>
      <c r="H39" s="160"/>
      <c r="I39" s="159" t="e">
        <f>($AA$39*I40)</f>
        <v>#DIV/0!</v>
      </c>
      <c r="J39" s="160">
        <f>$AB$39*I40</f>
        <v>0</v>
      </c>
      <c r="K39" s="159" t="e">
        <f>($AA$39*K40)</f>
        <v>#DIV/0!</v>
      </c>
      <c r="L39" s="160">
        <f>$AB$39*K40</f>
        <v>0</v>
      </c>
      <c r="M39" s="159" t="e">
        <f>($AA$39*M40)</f>
        <v>#DIV/0!</v>
      </c>
      <c r="N39" s="160">
        <f>$AB$39*M40</f>
        <v>0</v>
      </c>
      <c r="O39" s="160"/>
      <c r="P39" s="160"/>
      <c r="Q39" s="160"/>
      <c r="R39" s="160"/>
      <c r="S39" s="160"/>
      <c r="T39" s="160"/>
      <c r="U39" s="160"/>
      <c r="V39" s="160"/>
      <c r="W39" s="160"/>
      <c r="X39" s="160"/>
      <c r="Y39" s="167"/>
      <c r="Z39" s="167"/>
      <c r="AA39" s="161" t="e">
        <f>(AB39/$AB$74)</f>
        <v>#DIV/0!</v>
      </c>
      <c r="AB39" s="381">
        <f>ORÇAMENTO!K189</f>
        <v>0</v>
      </c>
    </row>
    <row r="40" spans="1:28" x14ac:dyDescent="0.4">
      <c r="A40" s="371"/>
      <c r="B40" s="372"/>
      <c r="C40" s="167"/>
      <c r="D40" s="167"/>
      <c r="E40" s="167"/>
      <c r="F40" s="167"/>
      <c r="G40" s="167"/>
      <c r="H40" s="167"/>
      <c r="I40" s="376">
        <v>0.4</v>
      </c>
      <c r="J40" s="377"/>
      <c r="K40" s="375">
        <v>0.3</v>
      </c>
      <c r="L40" s="375"/>
      <c r="M40" s="375">
        <v>0.3</v>
      </c>
      <c r="N40" s="375"/>
      <c r="O40" s="167"/>
      <c r="P40" s="167"/>
      <c r="Q40" s="167"/>
      <c r="R40" s="167"/>
      <c r="S40" s="167"/>
      <c r="T40" s="167"/>
      <c r="U40" s="167"/>
      <c r="V40" s="167"/>
      <c r="W40" s="167"/>
      <c r="X40" s="167"/>
      <c r="Y40" s="167"/>
      <c r="Z40" s="167"/>
      <c r="AA40" s="162">
        <f>C40+E40+G40+I40+K40+M40+O40+Q40+S40+U40+W40+Y40</f>
        <v>1</v>
      </c>
      <c r="AB40" s="382"/>
    </row>
    <row r="41" spans="1:28" x14ac:dyDescent="0.4">
      <c r="A41" s="370" t="s">
        <v>311</v>
      </c>
      <c r="B41" s="372" t="str">
        <f>ORÇAMENTO!D190</f>
        <v>TUBO DE CONCRETO - DIÂMETRO DE 1200 MM</v>
      </c>
      <c r="C41" s="160"/>
      <c r="D41" s="160"/>
      <c r="E41" s="160"/>
      <c r="F41" s="160"/>
      <c r="G41" s="160"/>
      <c r="H41" s="160"/>
      <c r="I41" s="160"/>
      <c r="J41" s="160"/>
      <c r="K41" s="159" t="e">
        <f>($AA$41*K42)</f>
        <v>#DIV/0!</v>
      </c>
      <c r="L41" s="160">
        <f>$AB$41*K42</f>
        <v>0</v>
      </c>
      <c r="M41" s="159" t="e">
        <f>($AA$41*M42)</f>
        <v>#DIV/0!</v>
      </c>
      <c r="N41" s="160">
        <f>$AB$41*M42</f>
        <v>0</v>
      </c>
      <c r="O41" s="159" t="e">
        <f>($AA$41*O42)</f>
        <v>#DIV/0!</v>
      </c>
      <c r="P41" s="160">
        <f>$AB$41*O42</f>
        <v>0</v>
      </c>
      <c r="Q41" s="159" t="e">
        <f>($AA$41*Q42)</f>
        <v>#DIV/0!</v>
      </c>
      <c r="R41" s="160">
        <f>$AB$41*Q42</f>
        <v>0</v>
      </c>
      <c r="S41" s="160"/>
      <c r="T41" s="160"/>
      <c r="U41" s="160"/>
      <c r="V41" s="160"/>
      <c r="W41" s="160"/>
      <c r="X41" s="160"/>
      <c r="Y41" s="167"/>
      <c r="Z41" s="167"/>
      <c r="AA41" s="161" t="e">
        <f>(AB41/$AB$74)</f>
        <v>#DIV/0!</v>
      </c>
      <c r="AB41" s="381">
        <f>ORÇAMENTO!K192</f>
        <v>0</v>
      </c>
    </row>
    <row r="42" spans="1:28" x14ac:dyDescent="0.4">
      <c r="A42" s="371"/>
      <c r="B42" s="372"/>
      <c r="C42" s="167"/>
      <c r="D42" s="167"/>
      <c r="E42" s="167"/>
      <c r="F42" s="167"/>
      <c r="G42" s="167"/>
      <c r="H42" s="167"/>
      <c r="I42" s="167"/>
      <c r="J42" s="167"/>
      <c r="K42" s="375">
        <v>0.313</v>
      </c>
      <c r="L42" s="375"/>
      <c r="M42" s="375">
        <v>0.25119999999999998</v>
      </c>
      <c r="N42" s="375"/>
      <c r="O42" s="375">
        <v>0.1865</v>
      </c>
      <c r="P42" s="375"/>
      <c r="Q42" s="375">
        <v>0.24929999999999999</v>
      </c>
      <c r="R42" s="375"/>
      <c r="S42" s="167"/>
      <c r="T42" s="167"/>
      <c r="U42" s="167"/>
      <c r="V42" s="167"/>
      <c r="W42" s="167"/>
      <c r="X42" s="167"/>
      <c r="Y42" s="167"/>
      <c r="Z42" s="167"/>
      <c r="AA42" s="162">
        <f>C42+E42+G42+I42+K42+M42+O42+Q42+S42+U42+W42+Y42</f>
        <v>1</v>
      </c>
      <c r="AB42" s="382"/>
    </row>
    <row r="43" spans="1:28" x14ac:dyDescent="0.4">
      <c r="A43" s="370" t="s">
        <v>315</v>
      </c>
      <c r="B43" s="372" t="str">
        <f>ORÇAMENTO!D193</f>
        <v>TUBO DE CONCRETO - DIÂMETRO DE 1500 MM</v>
      </c>
      <c r="C43" s="160"/>
      <c r="D43" s="160"/>
      <c r="E43" s="160"/>
      <c r="F43" s="160"/>
      <c r="G43" s="160"/>
      <c r="H43" s="160"/>
      <c r="I43" s="160"/>
      <c r="J43" s="160"/>
      <c r="K43" s="159" t="e">
        <f>($AA$43*K44)</f>
        <v>#DIV/0!</v>
      </c>
      <c r="L43" s="160">
        <f>$AB$43*K44</f>
        <v>0</v>
      </c>
      <c r="M43" s="159" t="e">
        <f>($AA$43*M44)</f>
        <v>#DIV/0!</v>
      </c>
      <c r="N43" s="160">
        <f>$AB$43*M44</f>
        <v>0</v>
      </c>
      <c r="O43" s="159" t="e">
        <f>($AA$43*O44)</f>
        <v>#DIV/0!</v>
      </c>
      <c r="P43" s="160">
        <f>$AB$43*O44</f>
        <v>0</v>
      </c>
      <c r="Q43" s="159" t="e">
        <f>($AA$43*Q44)</f>
        <v>#DIV/0!</v>
      </c>
      <c r="R43" s="160">
        <f>$AB$43*Q44</f>
        <v>0</v>
      </c>
      <c r="S43" s="160"/>
      <c r="T43" s="160"/>
      <c r="U43" s="160"/>
      <c r="V43" s="160"/>
      <c r="W43" s="160"/>
      <c r="X43" s="160"/>
      <c r="Y43" s="167"/>
      <c r="Z43" s="167"/>
      <c r="AA43" s="161" t="e">
        <f>(AB43/$AB$74)</f>
        <v>#DIV/0!</v>
      </c>
      <c r="AB43" s="381">
        <f>ORÇAMENTO!K195</f>
        <v>0</v>
      </c>
    </row>
    <row r="44" spans="1:28" x14ac:dyDescent="0.4">
      <c r="A44" s="371"/>
      <c r="B44" s="372"/>
      <c r="C44" s="167"/>
      <c r="D44" s="167"/>
      <c r="E44" s="167"/>
      <c r="F44" s="167"/>
      <c r="G44" s="167"/>
      <c r="H44" s="167"/>
      <c r="I44" s="167"/>
      <c r="J44" s="167"/>
      <c r="K44" s="375">
        <v>0.25</v>
      </c>
      <c r="L44" s="375"/>
      <c r="M44" s="375">
        <v>0.25</v>
      </c>
      <c r="N44" s="375"/>
      <c r="O44" s="375">
        <v>0.33560000000000001</v>
      </c>
      <c r="P44" s="375"/>
      <c r="Q44" s="375">
        <v>0.16439999999999999</v>
      </c>
      <c r="R44" s="375"/>
      <c r="S44" s="167"/>
      <c r="T44" s="167"/>
      <c r="U44" s="167"/>
      <c r="V44" s="167"/>
      <c r="W44" s="167"/>
      <c r="X44" s="167"/>
      <c r="Y44" s="167"/>
      <c r="Z44" s="167"/>
      <c r="AA44" s="162">
        <f>C44+E44+G44+I44+K44+M44+O44+Q44+S44+U44+W44+Y44</f>
        <v>1</v>
      </c>
      <c r="AB44" s="382"/>
    </row>
    <row r="45" spans="1:28" x14ac:dyDescent="0.4">
      <c r="A45" s="370" t="s">
        <v>319</v>
      </c>
      <c r="B45" s="372" t="str">
        <f>ORÇAMENTO!D196</f>
        <v>TUBO DE CONCRETO - DIÂMETRO DE 2000 MM</v>
      </c>
      <c r="C45" s="160"/>
      <c r="D45" s="160"/>
      <c r="E45" s="160"/>
      <c r="F45" s="160"/>
      <c r="G45" s="160"/>
      <c r="H45" s="160"/>
      <c r="I45" s="160"/>
      <c r="J45" s="160"/>
      <c r="K45" s="159" t="e">
        <f>($AA$45*K46)</f>
        <v>#DIV/0!</v>
      </c>
      <c r="L45" s="160">
        <f>$AB$45*K46</f>
        <v>0</v>
      </c>
      <c r="M45" s="159" t="e">
        <f>($AA$45*M46)</f>
        <v>#DIV/0!</v>
      </c>
      <c r="N45" s="160">
        <f>$AB$45*M46</f>
        <v>0</v>
      </c>
      <c r="O45" s="159" t="e">
        <f>($AA$45*O46)</f>
        <v>#DIV/0!</v>
      </c>
      <c r="P45" s="160">
        <f>$AB$45*O46</f>
        <v>0</v>
      </c>
      <c r="Q45" s="159" t="e">
        <f>($AA$45*Q46)</f>
        <v>#DIV/0!</v>
      </c>
      <c r="R45" s="160">
        <f>$AB$45*Q46</f>
        <v>0</v>
      </c>
      <c r="S45" s="159" t="e">
        <f>($AA$45*S46)</f>
        <v>#DIV/0!</v>
      </c>
      <c r="T45" s="160">
        <f>$AB$45*S46</f>
        <v>0</v>
      </c>
      <c r="U45" s="160"/>
      <c r="V45" s="160"/>
      <c r="W45" s="160"/>
      <c r="X45" s="160"/>
      <c r="Y45" s="167"/>
      <c r="Z45" s="167"/>
      <c r="AA45" s="161" t="e">
        <f>(AB45/$AB$74)</f>
        <v>#DIV/0!</v>
      </c>
      <c r="AB45" s="381">
        <f>ORÇAMENTO!K198</f>
        <v>0</v>
      </c>
    </row>
    <row r="46" spans="1:28" x14ac:dyDescent="0.4">
      <c r="A46" s="371"/>
      <c r="B46" s="372"/>
      <c r="C46" s="167"/>
      <c r="D46" s="167"/>
      <c r="E46" s="167"/>
      <c r="F46" s="167"/>
      <c r="G46" s="167"/>
      <c r="H46" s="167"/>
      <c r="I46" s="167"/>
      <c r="J46" s="167"/>
      <c r="K46" s="375">
        <v>0.1</v>
      </c>
      <c r="L46" s="375"/>
      <c r="M46" s="375">
        <v>0.15</v>
      </c>
      <c r="N46" s="375"/>
      <c r="O46" s="375">
        <v>0.3</v>
      </c>
      <c r="P46" s="375"/>
      <c r="Q46" s="375">
        <v>0.2</v>
      </c>
      <c r="R46" s="375"/>
      <c r="S46" s="375">
        <v>0.25</v>
      </c>
      <c r="T46" s="375"/>
      <c r="U46" s="167"/>
      <c r="V46" s="167"/>
      <c r="W46" s="167"/>
      <c r="X46" s="167"/>
      <c r="Y46" s="167"/>
      <c r="Z46" s="167"/>
      <c r="AA46" s="162">
        <f>C46+E46+G46+I46+K46+M46+O46+Q46+S46+U46+W46+Y46</f>
        <v>1</v>
      </c>
      <c r="AB46" s="382"/>
    </row>
    <row r="47" spans="1:28" x14ac:dyDescent="0.4">
      <c r="A47" s="370" t="s">
        <v>326</v>
      </c>
      <c r="B47" s="372" t="str">
        <f>ORÇAMENTO!D199</f>
        <v>DISSIPADOR DE ENERGIA (REGIME TURBULENTO)</v>
      </c>
      <c r="C47" s="160"/>
      <c r="D47" s="160"/>
      <c r="E47" s="160"/>
      <c r="F47" s="160"/>
      <c r="G47" s="160"/>
      <c r="H47" s="160"/>
      <c r="I47" s="160"/>
      <c r="J47" s="160"/>
      <c r="K47" s="160"/>
      <c r="L47" s="160"/>
      <c r="M47" s="160"/>
      <c r="N47" s="160"/>
      <c r="O47" s="160"/>
      <c r="P47" s="160"/>
      <c r="Q47" s="159" t="e">
        <f>($AA$47*Q48)</f>
        <v>#DIV/0!</v>
      </c>
      <c r="R47" s="160">
        <f>$AB$47*Q48</f>
        <v>0</v>
      </c>
      <c r="S47" s="159" t="e">
        <f>($AA$47*S48)</f>
        <v>#DIV/0!</v>
      </c>
      <c r="T47" s="160">
        <f>$AB$47*S48</f>
        <v>0</v>
      </c>
      <c r="U47" s="159" t="e">
        <f>($AA$47*U48)</f>
        <v>#DIV/0!</v>
      </c>
      <c r="V47" s="160">
        <f>$AB$47*U48</f>
        <v>0</v>
      </c>
      <c r="W47" s="160"/>
      <c r="X47" s="160"/>
      <c r="Y47" s="167"/>
      <c r="Z47" s="167"/>
      <c r="AA47" s="161" t="e">
        <f>(AB47/$AB$74)</f>
        <v>#DIV/0!</v>
      </c>
      <c r="AB47" s="381">
        <f>ORÇAMENTO!K201</f>
        <v>0</v>
      </c>
    </row>
    <row r="48" spans="1:28" x14ac:dyDescent="0.4">
      <c r="A48" s="371"/>
      <c r="B48" s="372"/>
      <c r="C48" s="167"/>
      <c r="D48" s="167"/>
      <c r="E48" s="167"/>
      <c r="F48" s="167"/>
      <c r="G48" s="167"/>
      <c r="H48" s="167"/>
      <c r="I48" s="167"/>
      <c r="J48" s="167"/>
      <c r="K48" s="167"/>
      <c r="L48" s="167"/>
      <c r="M48" s="167"/>
      <c r="N48" s="167"/>
      <c r="O48" s="167"/>
      <c r="P48" s="167"/>
      <c r="Q48" s="375">
        <v>0.35</v>
      </c>
      <c r="R48" s="375"/>
      <c r="S48" s="375">
        <v>0.255</v>
      </c>
      <c r="T48" s="375"/>
      <c r="U48" s="375">
        <v>0.39500000000000002</v>
      </c>
      <c r="V48" s="375"/>
      <c r="W48" s="167"/>
      <c r="X48" s="167"/>
      <c r="Y48" s="167"/>
      <c r="Z48" s="167"/>
      <c r="AA48" s="162">
        <f>C48+E48+G48+I48+K48+M48+O48+Q48+S48+U48+W48+Y48</f>
        <v>1</v>
      </c>
      <c r="AB48" s="382"/>
    </row>
    <row r="49" spans="1:28" x14ac:dyDescent="0.4">
      <c r="A49" s="370" t="s">
        <v>331</v>
      </c>
      <c r="B49" s="372" t="str">
        <f>ORÇAMENTO!D202</f>
        <v>OBRA DE ARTE CORRENTE: TRAVESSIA EM GALERIA AFLUENTE CÓRREGO BEBEDOURO</v>
      </c>
      <c r="C49" s="160"/>
      <c r="D49" s="160"/>
      <c r="E49" s="160"/>
      <c r="F49" s="160"/>
      <c r="G49" s="159" t="e">
        <f>($AA$51*G50)</f>
        <v>#DIV/0!</v>
      </c>
      <c r="H49" s="160">
        <f>$AB$49*G50</f>
        <v>0</v>
      </c>
      <c r="I49" s="159" t="e">
        <f>($AA$51*I50)</f>
        <v>#DIV/0!</v>
      </c>
      <c r="J49" s="160">
        <f>$AB$49*I50</f>
        <v>0</v>
      </c>
      <c r="K49" s="159" t="e">
        <f>($AA$51*K50)</f>
        <v>#DIV/0!</v>
      </c>
      <c r="L49" s="160">
        <f>$AB$49*K50</f>
        <v>0</v>
      </c>
      <c r="M49" s="159" t="e">
        <f>($AA$51*M50)</f>
        <v>#DIV/0!</v>
      </c>
      <c r="N49" s="160">
        <f>$AB$49*M50</f>
        <v>0</v>
      </c>
      <c r="O49" s="160"/>
      <c r="P49" s="160"/>
      <c r="Q49" s="160"/>
      <c r="R49" s="160"/>
      <c r="S49" s="160"/>
      <c r="T49" s="160"/>
      <c r="U49" s="160"/>
      <c r="V49" s="160"/>
      <c r="W49" s="160"/>
      <c r="X49" s="160"/>
      <c r="Y49" s="167"/>
      <c r="Z49" s="167"/>
      <c r="AA49" s="161" t="e">
        <f>(AB49/$AB$74)</f>
        <v>#DIV/0!</v>
      </c>
      <c r="AB49" s="381">
        <f>ORÇAMENTO!K212</f>
        <v>0</v>
      </c>
    </row>
    <row r="50" spans="1:28" x14ac:dyDescent="0.4">
      <c r="A50" s="371"/>
      <c r="B50" s="372"/>
      <c r="C50" s="167"/>
      <c r="D50" s="167"/>
      <c r="E50" s="167"/>
      <c r="F50" s="167"/>
      <c r="G50" s="375">
        <v>0.3</v>
      </c>
      <c r="H50" s="375"/>
      <c r="I50" s="375">
        <v>0.2</v>
      </c>
      <c r="J50" s="375"/>
      <c r="K50" s="375">
        <v>0.2</v>
      </c>
      <c r="L50" s="375"/>
      <c r="M50" s="375">
        <v>0.3</v>
      </c>
      <c r="N50" s="375"/>
      <c r="O50" s="167"/>
      <c r="P50" s="167"/>
      <c r="Q50" s="167"/>
      <c r="R50" s="167"/>
      <c r="S50" s="167"/>
      <c r="T50" s="167"/>
      <c r="U50" s="167"/>
      <c r="V50" s="167"/>
      <c r="W50" s="167"/>
      <c r="X50" s="167"/>
      <c r="Y50" s="167"/>
      <c r="Z50" s="167"/>
      <c r="AA50" s="162">
        <f>C50+E50+G50+I50+K50+M50+O50+Q50+S50+U50+W50+Y50</f>
        <v>1</v>
      </c>
      <c r="AB50" s="382"/>
    </row>
    <row r="51" spans="1:28" x14ac:dyDescent="0.4">
      <c r="A51" s="370" t="s">
        <v>351</v>
      </c>
      <c r="B51" s="372" t="str">
        <f>ORÇAMENTO!D213</f>
        <v>GUARDA CORPO</v>
      </c>
      <c r="C51" s="160"/>
      <c r="D51" s="160"/>
      <c r="E51" s="160"/>
      <c r="F51" s="160"/>
      <c r="G51" s="160"/>
      <c r="H51" s="160"/>
      <c r="I51" s="160"/>
      <c r="J51" s="160"/>
      <c r="K51" s="160"/>
      <c r="L51" s="160"/>
      <c r="M51" s="160"/>
      <c r="N51" s="160"/>
      <c r="O51" s="160"/>
      <c r="P51" s="160"/>
      <c r="Q51" s="160"/>
      <c r="R51" s="160"/>
      <c r="S51" s="160"/>
      <c r="T51" s="160"/>
      <c r="U51" s="160"/>
      <c r="V51" s="160"/>
      <c r="W51" s="160"/>
      <c r="X51" s="160"/>
      <c r="Y51" s="159" t="e">
        <f>($AA$51*Y52)</f>
        <v>#DIV/0!</v>
      </c>
      <c r="Z51" s="160">
        <f>$AB$51*Y52</f>
        <v>0</v>
      </c>
      <c r="AA51" s="161" t="e">
        <f>(AB51/$AB$74)</f>
        <v>#DIV/0!</v>
      </c>
      <c r="AB51" s="381">
        <f>ORÇAMENTO!K215</f>
        <v>0</v>
      </c>
    </row>
    <row r="52" spans="1:28" x14ac:dyDescent="0.4">
      <c r="A52" s="371"/>
      <c r="B52" s="372"/>
      <c r="C52" s="167"/>
      <c r="D52" s="167"/>
      <c r="E52" s="167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67"/>
      <c r="Q52" s="167"/>
      <c r="R52" s="167"/>
      <c r="S52" s="167"/>
      <c r="T52" s="167"/>
      <c r="U52" s="167"/>
      <c r="V52" s="167"/>
      <c r="W52" s="167"/>
      <c r="X52" s="167"/>
      <c r="Y52" s="375">
        <v>1</v>
      </c>
      <c r="Z52" s="375"/>
      <c r="AA52" s="162">
        <f>C52+E52+G52+I52+K52+M52+O52+Q52+S52+U52+W52+Y52</f>
        <v>1</v>
      </c>
      <c r="AB52" s="382"/>
    </row>
    <row r="53" spans="1:28" ht="15.45" x14ac:dyDescent="0.4">
      <c r="A53" s="163">
        <v>5</v>
      </c>
      <c r="B53" s="378" t="str">
        <f>ORÇAMENTO!D218</f>
        <v>PAVIMENTAÇÃO VIÁRIA</v>
      </c>
      <c r="C53" s="378"/>
      <c r="D53" s="378"/>
      <c r="E53" s="378"/>
      <c r="F53" s="378"/>
      <c r="G53" s="378"/>
      <c r="H53" s="378"/>
      <c r="I53" s="378"/>
      <c r="J53" s="378"/>
      <c r="K53" s="378"/>
      <c r="L53" s="378"/>
      <c r="M53" s="378"/>
      <c r="N53" s="378"/>
      <c r="O53" s="378"/>
      <c r="P53" s="378"/>
      <c r="Q53" s="378"/>
      <c r="R53" s="378"/>
      <c r="S53" s="378"/>
      <c r="T53" s="378"/>
      <c r="U53" s="378"/>
      <c r="V53" s="378"/>
      <c r="W53" s="378"/>
      <c r="X53" s="378"/>
      <c r="Y53" s="378"/>
      <c r="Z53" s="378"/>
      <c r="AA53" s="164" t="e">
        <f>(AB53/$AB$74)</f>
        <v>#DIV/0!</v>
      </c>
      <c r="AB53" s="165">
        <f>ORÇAMENTO!K243</f>
        <v>0</v>
      </c>
    </row>
    <row r="54" spans="1:28" x14ac:dyDescent="0.4">
      <c r="A54" s="370" t="s">
        <v>60</v>
      </c>
      <c r="B54" s="372" t="str">
        <f>ORÇAMENTO!D219</f>
        <v>LOCAÇÃO DO GREIDE</v>
      </c>
      <c r="C54" s="169"/>
      <c r="D54" s="167"/>
      <c r="E54" s="167"/>
      <c r="F54" s="167"/>
      <c r="G54" s="167"/>
      <c r="H54" s="167"/>
      <c r="I54" s="167"/>
      <c r="J54" s="167"/>
      <c r="K54" s="167"/>
      <c r="L54" s="167"/>
      <c r="M54" s="167"/>
      <c r="N54" s="167"/>
      <c r="O54" s="167"/>
      <c r="P54" s="167"/>
      <c r="Q54" s="167"/>
      <c r="R54" s="167"/>
      <c r="S54" s="167"/>
      <c r="T54" s="167"/>
      <c r="U54" s="159" t="e">
        <f>($AA$54*U55)</f>
        <v>#DIV/0!</v>
      </c>
      <c r="V54" s="160">
        <f>$AB$54*U55</f>
        <v>0</v>
      </c>
      <c r="W54" s="159" t="e">
        <f>($AA$54*W55)</f>
        <v>#DIV/0!</v>
      </c>
      <c r="X54" s="160">
        <f>$AB$54*W55</f>
        <v>0</v>
      </c>
      <c r="Y54" s="159" t="e">
        <f>($AA$54*Y55)</f>
        <v>#DIV/0!</v>
      </c>
      <c r="Z54" s="160">
        <f>$AB$54*Y55</f>
        <v>0</v>
      </c>
      <c r="AA54" s="161" t="e">
        <f>(AB54/$AB$74)</f>
        <v>#DIV/0!</v>
      </c>
      <c r="AB54" s="373">
        <f>ORÇAMENTO!K221</f>
        <v>0</v>
      </c>
    </row>
    <row r="55" spans="1:28" x14ac:dyDescent="0.4">
      <c r="A55" s="371"/>
      <c r="B55" s="372"/>
      <c r="C55" s="169"/>
      <c r="D55" s="167"/>
      <c r="E55" s="167"/>
      <c r="F55" s="167"/>
      <c r="G55" s="167"/>
      <c r="H55" s="167"/>
      <c r="I55" s="167"/>
      <c r="J55" s="167"/>
      <c r="K55" s="167"/>
      <c r="L55" s="167"/>
      <c r="M55" s="167"/>
      <c r="N55" s="167"/>
      <c r="O55" s="167"/>
      <c r="P55" s="167"/>
      <c r="Q55" s="167"/>
      <c r="R55" s="167"/>
      <c r="S55" s="167"/>
      <c r="T55" s="167"/>
      <c r="U55" s="375">
        <v>0.4</v>
      </c>
      <c r="V55" s="375"/>
      <c r="W55" s="375">
        <v>0.3</v>
      </c>
      <c r="X55" s="375"/>
      <c r="Y55" s="375">
        <v>0.3</v>
      </c>
      <c r="Z55" s="375"/>
      <c r="AA55" s="162">
        <f>C55+E55+G55+I55+K55+M55+O55+Q55+S55+U55+W55+Y55</f>
        <v>1</v>
      </c>
      <c r="AB55" s="374"/>
    </row>
    <row r="56" spans="1:28" x14ac:dyDescent="0.4">
      <c r="A56" s="370" t="s">
        <v>360</v>
      </c>
      <c r="B56" s="372" t="str">
        <f>ORÇAMENTO!D222</f>
        <v>REFORÇO DO SUBLEITO</v>
      </c>
      <c r="C56" s="169"/>
      <c r="D56" s="167"/>
      <c r="E56" s="167"/>
      <c r="F56" s="167"/>
      <c r="G56" s="169"/>
      <c r="H56" s="167"/>
      <c r="I56" s="167"/>
      <c r="J56" s="167"/>
      <c r="K56" s="160"/>
      <c r="L56" s="160"/>
      <c r="M56" s="160"/>
      <c r="N56" s="160"/>
      <c r="O56" s="160"/>
      <c r="P56" s="160"/>
      <c r="Q56" s="160"/>
      <c r="R56" s="160"/>
      <c r="S56" s="160"/>
      <c r="T56" s="160"/>
      <c r="U56" s="159" t="e">
        <f>($AA$56*U57)</f>
        <v>#DIV/0!</v>
      </c>
      <c r="V56" s="160">
        <f>$AB$56*U57</f>
        <v>0</v>
      </c>
      <c r="W56" s="159" t="e">
        <f>($AA$56*W57)</f>
        <v>#DIV/0!</v>
      </c>
      <c r="X56" s="160">
        <f>$AB$56*W57</f>
        <v>0</v>
      </c>
      <c r="Y56" s="159" t="e">
        <f>($AA$56*Y57)</f>
        <v>#DIV/0!</v>
      </c>
      <c r="Z56" s="160">
        <f>$AB$56*Y57</f>
        <v>0</v>
      </c>
      <c r="AA56" s="161" t="e">
        <f>(AB56/$AB$74)</f>
        <v>#DIV/0!</v>
      </c>
      <c r="AB56" s="373">
        <f>ORÇAMENTO!K225</f>
        <v>0</v>
      </c>
    </row>
    <row r="57" spans="1:28" x14ac:dyDescent="0.4">
      <c r="A57" s="371"/>
      <c r="B57" s="372"/>
      <c r="C57" s="169"/>
      <c r="D57" s="167"/>
      <c r="E57" s="167"/>
      <c r="F57" s="167"/>
      <c r="G57" s="169"/>
      <c r="H57" s="167"/>
      <c r="I57" s="167"/>
      <c r="J57" s="167"/>
      <c r="K57" s="160"/>
      <c r="L57" s="160"/>
      <c r="M57" s="160"/>
      <c r="N57" s="160"/>
      <c r="O57" s="160"/>
      <c r="P57" s="160"/>
      <c r="Q57" s="160"/>
      <c r="R57" s="160"/>
      <c r="S57" s="160"/>
      <c r="T57" s="160"/>
      <c r="U57" s="375">
        <v>0.25</v>
      </c>
      <c r="V57" s="375"/>
      <c r="W57" s="375">
        <v>0.44230000000000003</v>
      </c>
      <c r="X57" s="375"/>
      <c r="Y57" s="375">
        <v>0.30769999999999997</v>
      </c>
      <c r="Z57" s="375"/>
      <c r="AA57" s="162">
        <f>C57+E57+G57+I57+K57+M57+O57+Q57+S57+U57+W57+Y57</f>
        <v>1</v>
      </c>
      <c r="AB57" s="374"/>
    </row>
    <row r="58" spans="1:28" x14ac:dyDescent="0.4">
      <c r="A58" s="370" t="s">
        <v>368</v>
      </c>
      <c r="B58" s="372" t="str">
        <f>ORÇAMENTO!D226</f>
        <v>REGULARIZAÇÃO DA SUB-BASE</v>
      </c>
      <c r="C58" s="169"/>
      <c r="D58" s="167"/>
      <c r="E58" s="167"/>
      <c r="F58" s="167"/>
      <c r="G58" s="169"/>
      <c r="H58" s="167"/>
      <c r="I58" s="167"/>
      <c r="J58" s="167"/>
      <c r="K58" s="160"/>
      <c r="L58" s="160"/>
      <c r="M58" s="160"/>
      <c r="N58" s="160"/>
      <c r="O58" s="160"/>
      <c r="P58" s="160"/>
      <c r="Q58" s="160"/>
      <c r="R58" s="160"/>
      <c r="S58" s="160"/>
      <c r="T58" s="160"/>
      <c r="U58" s="159" t="e">
        <f>($AA$58*U59)</f>
        <v>#DIV/0!</v>
      </c>
      <c r="V58" s="160">
        <f>$AB$58*U59</f>
        <v>0</v>
      </c>
      <c r="W58" s="159" t="e">
        <f>($AA$58*W59)</f>
        <v>#DIV/0!</v>
      </c>
      <c r="X58" s="160">
        <f>$AB$58*W59</f>
        <v>0</v>
      </c>
      <c r="Y58" s="159" t="e">
        <f>($AA$58*Y59)</f>
        <v>#DIV/0!</v>
      </c>
      <c r="Z58" s="160">
        <f>$AB$58*Y59</f>
        <v>0</v>
      </c>
      <c r="AA58" s="161" t="e">
        <f>(AB58/$AB$74)</f>
        <v>#DIV/0!</v>
      </c>
      <c r="AB58" s="373">
        <f>ORÇAMENTO!K228</f>
        <v>0</v>
      </c>
    </row>
    <row r="59" spans="1:28" x14ac:dyDescent="0.4">
      <c r="A59" s="371"/>
      <c r="B59" s="372"/>
      <c r="C59" s="169"/>
      <c r="D59" s="167"/>
      <c r="E59" s="167"/>
      <c r="F59" s="167"/>
      <c r="G59" s="169"/>
      <c r="H59" s="167"/>
      <c r="I59" s="167"/>
      <c r="J59" s="167"/>
      <c r="K59" s="160"/>
      <c r="L59" s="160"/>
      <c r="M59" s="160"/>
      <c r="N59" s="160"/>
      <c r="O59" s="160"/>
      <c r="P59" s="160"/>
      <c r="Q59" s="160"/>
      <c r="R59" s="160"/>
      <c r="S59" s="160"/>
      <c r="T59" s="160"/>
      <c r="U59" s="375">
        <v>0.25</v>
      </c>
      <c r="V59" s="375"/>
      <c r="W59" s="375">
        <v>0.5</v>
      </c>
      <c r="X59" s="375"/>
      <c r="Y59" s="375">
        <v>0.25</v>
      </c>
      <c r="Z59" s="375"/>
      <c r="AA59" s="162">
        <f>C59+E59+G59+I59+K59+M59+O59+Q59+S59+U59+W59+Y59</f>
        <v>1</v>
      </c>
      <c r="AB59" s="374"/>
    </row>
    <row r="60" spans="1:28" x14ac:dyDescent="0.4">
      <c r="A60" s="370" t="s">
        <v>372</v>
      </c>
      <c r="B60" s="372" t="str">
        <f>ORÇAMENTO!D229</f>
        <v>EXECUÇÃO DA BASE</v>
      </c>
      <c r="C60" s="169"/>
      <c r="D60" s="167"/>
      <c r="E60" s="167"/>
      <c r="F60" s="167"/>
      <c r="G60" s="169"/>
      <c r="H60" s="167"/>
      <c r="I60" s="167"/>
      <c r="J60" s="167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59" t="e">
        <f>($AA$60*U61)</f>
        <v>#DIV/0!</v>
      </c>
      <c r="V60" s="160">
        <f>$AB$60*U61</f>
        <v>0</v>
      </c>
      <c r="W60" s="159" t="e">
        <f>($AA$60*W61)</f>
        <v>#DIV/0!</v>
      </c>
      <c r="X60" s="160">
        <f>$AB$60*W61</f>
        <v>0</v>
      </c>
      <c r="Y60" s="159" t="e">
        <f>($AA$60*Y61)</f>
        <v>#DIV/0!</v>
      </c>
      <c r="Z60" s="160">
        <f>$AB$60*Y61</f>
        <v>0</v>
      </c>
      <c r="AA60" s="161" t="e">
        <f>(AB60/$AB$74)</f>
        <v>#DIV/0!</v>
      </c>
      <c r="AB60" s="373">
        <f>ORÇAMENTO!K231</f>
        <v>0</v>
      </c>
    </row>
    <row r="61" spans="1:28" x14ac:dyDescent="0.4">
      <c r="A61" s="371"/>
      <c r="B61" s="372"/>
      <c r="C61" s="169"/>
      <c r="D61" s="167"/>
      <c r="E61" s="167"/>
      <c r="F61" s="167"/>
      <c r="G61" s="169"/>
      <c r="H61" s="167"/>
      <c r="I61" s="167"/>
      <c r="J61" s="167"/>
      <c r="K61" s="160"/>
      <c r="L61" s="160"/>
      <c r="M61" s="160"/>
      <c r="N61" s="160"/>
      <c r="O61" s="160"/>
      <c r="P61" s="160"/>
      <c r="Q61" s="160"/>
      <c r="R61" s="160"/>
      <c r="S61" s="160"/>
      <c r="T61" s="160"/>
      <c r="U61" s="375">
        <v>0.25</v>
      </c>
      <c r="V61" s="375"/>
      <c r="W61" s="375">
        <v>0.5</v>
      </c>
      <c r="X61" s="375"/>
      <c r="Y61" s="375">
        <v>0.25</v>
      </c>
      <c r="Z61" s="375"/>
      <c r="AA61" s="162">
        <f>C61+E61+G61+I61+K61+M61+O61+Q61+S61+U61+W61+Y61</f>
        <v>1</v>
      </c>
      <c r="AB61" s="374"/>
    </row>
    <row r="62" spans="1:28" x14ac:dyDescent="0.4">
      <c r="A62" s="370" t="s">
        <v>376</v>
      </c>
      <c r="B62" s="372" t="str">
        <f>ORÇAMENTO!D232</f>
        <v>CONSTRUÇÃO DA CAPA DE ROLAMENTO</v>
      </c>
      <c r="C62" s="169"/>
      <c r="D62" s="167"/>
      <c r="E62" s="167"/>
      <c r="F62" s="167"/>
      <c r="G62" s="167"/>
      <c r="H62" s="167"/>
      <c r="I62" s="167"/>
      <c r="J62" s="167"/>
      <c r="K62" s="160"/>
      <c r="L62" s="160"/>
      <c r="M62" s="160"/>
      <c r="N62" s="160"/>
      <c r="O62" s="160"/>
      <c r="P62" s="160"/>
      <c r="Q62" s="160"/>
      <c r="R62" s="160"/>
      <c r="S62" s="160"/>
      <c r="T62" s="160"/>
      <c r="U62" s="159" t="e">
        <f>($AA$62*U63)</f>
        <v>#DIV/0!</v>
      </c>
      <c r="V62" s="160">
        <f>$AB$62*U63</f>
        <v>0</v>
      </c>
      <c r="W62" s="159" t="e">
        <f>($AA$62*W63)</f>
        <v>#DIV/0!</v>
      </c>
      <c r="X62" s="160">
        <f>$AB$62*W63</f>
        <v>0</v>
      </c>
      <c r="Y62" s="159" t="e">
        <f>($AA$62*Y63)</f>
        <v>#DIV/0!</v>
      </c>
      <c r="Z62" s="160">
        <f>$AB$62*Y63</f>
        <v>0</v>
      </c>
      <c r="AA62" s="161" t="e">
        <f>(AB62/$AB$74)</f>
        <v>#DIV/0!</v>
      </c>
      <c r="AB62" s="373">
        <f>ORÇAMENTO!K237</f>
        <v>0</v>
      </c>
    </row>
    <row r="63" spans="1:28" x14ac:dyDescent="0.4">
      <c r="A63" s="371"/>
      <c r="B63" s="372"/>
      <c r="C63" s="169"/>
      <c r="D63" s="167"/>
      <c r="E63" s="167"/>
      <c r="F63" s="167"/>
      <c r="G63" s="167"/>
      <c r="H63" s="167"/>
      <c r="I63" s="167"/>
      <c r="J63" s="167"/>
      <c r="K63" s="160"/>
      <c r="L63" s="160"/>
      <c r="M63" s="160"/>
      <c r="N63" s="160"/>
      <c r="O63" s="160"/>
      <c r="P63" s="160"/>
      <c r="Q63" s="160"/>
      <c r="R63" s="160"/>
      <c r="S63" s="160"/>
      <c r="T63" s="160"/>
      <c r="U63" s="375">
        <v>0.25</v>
      </c>
      <c r="V63" s="375"/>
      <c r="W63" s="375">
        <v>0.5</v>
      </c>
      <c r="X63" s="375"/>
      <c r="Y63" s="375">
        <v>0.25</v>
      </c>
      <c r="Z63" s="375"/>
      <c r="AA63" s="162">
        <f>C63+E63+G63+I63+K63+M63+O63+Q63+S63+U63+W63+Y63</f>
        <v>1</v>
      </c>
      <c r="AB63" s="374"/>
    </row>
    <row r="64" spans="1:28" x14ac:dyDescent="0.4">
      <c r="A64" s="370" t="s">
        <v>385</v>
      </c>
      <c r="B64" s="372" t="str">
        <f>ORÇAMENTO!D238</f>
        <v>TRANSPORTE DE MATERIAL ASFÁLTICO</v>
      </c>
      <c r="C64" s="169"/>
      <c r="D64" s="167"/>
      <c r="E64" s="160"/>
      <c r="F64" s="160"/>
      <c r="G64" s="167"/>
      <c r="H64" s="167"/>
      <c r="I64" s="167"/>
      <c r="J64" s="167"/>
      <c r="K64" s="160"/>
      <c r="L64" s="160"/>
      <c r="M64" s="160"/>
      <c r="N64" s="160"/>
      <c r="O64" s="160"/>
      <c r="P64" s="160"/>
      <c r="Q64" s="160"/>
      <c r="R64" s="160"/>
      <c r="S64" s="160"/>
      <c r="T64" s="160"/>
      <c r="U64" s="159" t="e">
        <f>($AA$64*U65)</f>
        <v>#DIV/0!</v>
      </c>
      <c r="V64" s="160">
        <f>$AB$64*U65</f>
        <v>0</v>
      </c>
      <c r="W64" s="159" t="e">
        <f>($AA$64*W65)</f>
        <v>#DIV/0!</v>
      </c>
      <c r="X64" s="160">
        <f>$AB$64*W65</f>
        <v>0</v>
      </c>
      <c r="Y64" s="159" t="e">
        <f>($AA$64*Y65)</f>
        <v>#DIV/0!</v>
      </c>
      <c r="Z64" s="160">
        <f>$AB$64*Y65</f>
        <v>0</v>
      </c>
      <c r="AA64" s="161" t="e">
        <f>(AB64/$AB$74)</f>
        <v>#DIV/0!</v>
      </c>
      <c r="AB64" s="373">
        <f>ORÇAMENTO!K242</f>
        <v>0</v>
      </c>
    </row>
    <row r="65" spans="1:28" x14ac:dyDescent="0.4">
      <c r="A65" s="371"/>
      <c r="B65" s="372"/>
      <c r="C65" s="169"/>
      <c r="D65" s="167"/>
      <c r="E65" s="167"/>
      <c r="F65" s="160"/>
      <c r="G65" s="167"/>
      <c r="H65" s="167"/>
      <c r="I65" s="167"/>
      <c r="J65" s="167"/>
      <c r="K65" s="160"/>
      <c r="L65" s="160"/>
      <c r="M65" s="160"/>
      <c r="N65" s="160"/>
      <c r="O65" s="160"/>
      <c r="P65" s="160"/>
      <c r="Q65" s="160"/>
      <c r="R65" s="160"/>
      <c r="S65" s="160"/>
      <c r="T65" s="160"/>
      <c r="U65" s="375">
        <v>0.25</v>
      </c>
      <c r="V65" s="375"/>
      <c r="W65" s="375">
        <v>0.5</v>
      </c>
      <c r="X65" s="375"/>
      <c r="Y65" s="375">
        <v>0.25</v>
      </c>
      <c r="Z65" s="375"/>
      <c r="AA65" s="162">
        <f>C65+E65+G65+I65+K65+M65+O65+Q65+S65+U65+W65+Y65</f>
        <v>1</v>
      </c>
      <c r="AB65" s="374"/>
    </row>
    <row r="66" spans="1:28" ht="15.45" x14ac:dyDescent="0.4">
      <c r="A66" s="163">
        <v>7</v>
      </c>
      <c r="B66" s="378" t="str">
        <f>ORÇAMENTO!D245</f>
        <v>OBRA COMPLEMENTAR: CANTEIRO CENTRAL</v>
      </c>
      <c r="C66" s="378"/>
      <c r="D66" s="378"/>
      <c r="E66" s="378"/>
      <c r="F66" s="378"/>
      <c r="G66" s="378"/>
      <c r="H66" s="378"/>
      <c r="I66" s="378"/>
      <c r="J66" s="378"/>
      <c r="K66" s="378"/>
      <c r="L66" s="378"/>
      <c r="M66" s="378"/>
      <c r="N66" s="378"/>
      <c r="O66" s="378"/>
      <c r="P66" s="378"/>
      <c r="Q66" s="378"/>
      <c r="R66" s="378"/>
      <c r="S66" s="378"/>
      <c r="T66" s="378"/>
      <c r="U66" s="378"/>
      <c r="V66" s="378"/>
      <c r="W66" s="378"/>
      <c r="X66" s="378"/>
      <c r="Y66" s="378"/>
      <c r="Z66" s="378"/>
      <c r="AA66" s="164" t="e">
        <f>(AB66/$AB$74)</f>
        <v>#DIV/0!</v>
      </c>
      <c r="AB66" s="165">
        <f>ORÇAMENTO!K250</f>
        <v>0</v>
      </c>
    </row>
    <row r="67" spans="1:28" x14ac:dyDescent="0.4">
      <c r="A67" s="370" t="s">
        <v>64</v>
      </c>
      <c r="B67" s="372" t="str">
        <f>ORÇAMENTO!D246</f>
        <v>PLANTIO DE GRAMA</v>
      </c>
      <c r="C67" s="169"/>
      <c r="D67" s="167"/>
      <c r="E67" s="167"/>
      <c r="F67" s="167"/>
      <c r="G67" s="167"/>
      <c r="H67" s="167"/>
      <c r="I67" s="167"/>
      <c r="J67" s="160"/>
      <c r="K67" s="167"/>
      <c r="L67" s="160"/>
      <c r="M67" s="167"/>
      <c r="N67" s="160"/>
      <c r="O67" s="167"/>
      <c r="P67" s="160"/>
      <c r="Q67" s="167"/>
      <c r="R67" s="160"/>
      <c r="S67" s="167"/>
      <c r="T67" s="160"/>
      <c r="U67" s="167"/>
      <c r="V67" s="160"/>
      <c r="W67" s="159" t="e">
        <f>($AA$67*W68)</f>
        <v>#DIV/0!</v>
      </c>
      <c r="X67" s="160">
        <f>$AB$67*W68</f>
        <v>0</v>
      </c>
      <c r="Y67" s="159" t="e">
        <f>($AA$67*Y68)</f>
        <v>#DIV/0!</v>
      </c>
      <c r="Z67" s="160">
        <f>$AB$67*Y68</f>
        <v>0</v>
      </c>
      <c r="AA67" s="161" t="e">
        <f>(AB67/$AB$74)</f>
        <v>#DIV/0!</v>
      </c>
      <c r="AB67" s="373">
        <f>ORÇAMENTO!K249</f>
        <v>0</v>
      </c>
    </row>
    <row r="68" spans="1:28" x14ac:dyDescent="0.4">
      <c r="A68" s="371"/>
      <c r="B68" s="372"/>
      <c r="C68" s="169"/>
      <c r="D68" s="167"/>
      <c r="E68" s="167"/>
      <c r="F68" s="167"/>
      <c r="G68" s="167"/>
      <c r="H68" s="167"/>
      <c r="I68" s="167"/>
      <c r="J68" s="167"/>
      <c r="K68" s="167"/>
      <c r="L68" s="167"/>
      <c r="M68" s="167"/>
      <c r="N68" s="167"/>
      <c r="O68" s="167"/>
      <c r="P68" s="167"/>
      <c r="Q68" s="167"/>
      <c r="R68" s="167"/>
      <c r="S68" s="167"/>
      <c r="T68" s="167"/>
      <c r="U68" s="167"/>
      <c r="V68" s="167"/>
      <c r="W68" s="375">
        <v>0.45</v>
      </c>
      <c r="X68" s="375"/>
      <c r="Y68" s="375">
        <v>0.55000000000000004</v>
      </c>
      <c r="Z68" s="375"/>
      <c r="AA68" s="162">
        <f>C68+E68+G68+I68+K68+M68+O68+Q68+S68+U68+W68+Y68</f>
        <v>1</v>
      </c>
      <c r="AB68" s="374"/>
    </row>
    <row r="69" spans="1:28" ht="15.45" x14ac:dyDescent="0.4">
      <c r="A69" s="163">
        <v>10</v>
      </c>
      <c r="B69" s="378" t="str">
        <f>ORÇAMENTO!D252</f>
        <v>SERVIÇOS COMPLEMENTARES</v>
      </c>
      <c r="C69" s="378"/>
      <c r="D69" s="378"/>
      <c r="E69" s="378"/>
      <c r="F69" s="378"/>
      <c r="G69" s="378"/>
      <c r="H69" s="378"/>
      <c r="I69" s="378"/>
      <c r="J69" s="378"/>
      <c r="K69" s="378"/>
      <c r="L69" s="378"/>
      <c r="M69" s="378"/>
      <c r="N69" s="378"/>
      <c r="O69" s="378"/>
      <c r="P69" s="378"/>
      <c r="Q69" s="378"/>
      <c r="R69" s="378"/>
      <c r="S69" s="378"/>
      <c r="T69" s="378"/>
      <c r="U69" s="378"/>
      <c r="V69" s="378"/>
      <c r="W69" s="378"/>
      <c r="X69" s="378"/>
      <c r="Y69" s="378"/>
      <c r="Z69" s="378"/>
      <c r="AA69" s="164" t="e">
        <f>(AB69/$AB$74)</f>
        <v>#DIV/0!</v>
      </c>
      <c r="AB69" s="165">
        <f>ORÇAMENTO!K259</f>
        <v>0</v>
      </c>
    </row>
    <row r="70" spans="1:28" x14ac:dyDescent="0.4">
      <c r="A70" s="370" t="s">
        <v>403</v>
      </c>
      <c r="B70" s="372" t="str">
        <f>ORÇAMENTO!D253</f>
        <v>DISPOSITIVO DE PROTEÇÃO</v>
      </c>
      <c r="C70" s="169"/>
      <c r="D70" s="167"/>
      <c r="E70" s="167"/>
      <c r="F70" s="167"/>
      <c r="G70" s="167"/>
      <c r="H70" s="167"/>
      <c r="I70" s="167"/>
      <c r="J70" s="167"/>
      <c r="K70" s="167"/>
      <c r="L70" s="167"/>
      <c r="M70" s="167"/>
      <c r="N70" s="167"/>
      <c r="O70" s="167"/>
      <c r="P70" s="167"/>
      <c r="Q70" s="167"/>
      <c r="R70" s="167"/>
      <c r="S70" s="167"/>
      <c r="T70" s="167"/>
      <c r="U70" s="167"/>
      <c r="V70" s="167"/>
      <c r="W70" s="167"/>
      <c r="X70" s="167"/>
      <c r="Y70" s="159" t="e">
        <f>(AA70*Y71)</f>
        <v>#DIV/0!</v>
      </c>
      <c r="Z70" s="160">
        <f>AB70*Y71</f>
        <v>0</v>
      </c>
      <c r="AA70" s="161" t="e">
        <f>(AB70/$AB$74)</f>
        <v>#DIV/0!</v>
      </c>
      <c r="AB70" s="373">
        <f>ORÇAMENTO!K255</f>
        <v>0</v>
      </c>
    </row>
    <row r="71" spans="1:28" x14ac:dyDescent="0.4">
      <c r="A71" s="371"/>
      <c r="B71" s="372"/>
      <c r="C71" s="169"/>
      <c r="D71" s="167"/>
      <c r="E71" s="167"/>
      <c r="F71" s="167"/>
      <c r="G71" s="167"/>
      <c r="H71" s="167"/>
      <c r="I71" s="167"/>
      <c r="J71" s="167"/>
      <c r="K71" s="167"/>
      <c r="L71" s="167"/>
      <c r="M71" s="167"/>
      <c r="N71" s="167"/>
      <c r="O71" s="167"/>
      <c r="P71" s="167"/>
      <c r="Q71" s="167"/>
      <c r="R71" s="167"/>
      <c r="S71" s="167"/>
      <c r="T71" s="167"/>
      <c r="U71" s="167"/>
      <c r="V71" s="167"/>
      <c r="W71" s="167"/>
      <c r="X71" s="167"/>
      <c r="Y71" s="375">
        <v>1</v>
      </c>
      <c r="Z71" s="375"/>
      <c r="AA71" s="162">
        <f>C71+E71+G71+I71+K71+M71+O71+Q71+S71+U71+W71+Y71</f>
        <v>1</v>
      </c>
      <c r="AB71" s="374"/>
    </row>
    <row r="72" spans="1:28" x14ac:dyDescent="0.4">
      <c r="A72" s="370" t="s">
        <v>407</v>
      </c>
      <c r="B72" s="372" t="str">
        <f>ORÇAMENTO!D256</f>
        <v>CERCAMENTO E DIVISA</v>
      </c>
      <c r="C72" s="169"/>
      <c r="D72" s="167"/>
      <c r="E72" s="167"/>
      <c r="F72" s="167"/>
      <c r="G72" s="167"/>
      <c r="H72" s="167"/>
      <c r="I72" s="167"/>
      <c r="J72" s="167"/>
      <c r="K72" s="167"/>
      <c r="L72" s="167"/>
      <c r="M72" s="167"/>
      <c r="N72" s="167"/>
      <c r="O72" s="167"/>
      <c r="P72" s="167"/>
      <c r="Q72" s="167"/>
      <c r="R72" s="167"/>
      <c r="S72" s="167"/>
      <c r="T72" s="167"/>
      <c r="U72" s="159" t="e">
        <f>($AA$72*U73)</f>
        <v>#DIV/0!</v>
      </c>
      <c r="V72" s="160">
        <f>$AB$72*U73</f>
        <v>0</v>
      </c>
      <c r="W72" s="159" t="e">
        <f>($AA$72*W73)</f>
        <v>#DIV/0!</v>
      </c>
      <c r="X72" s="160">
        <f>$AB$72*W73</f>
        <v>0</v>
      </c>
      <c r="Y72" s="159" t="e">
        <f>($AA$72*Y73)</f>
        <v>#DIV/0!</v>
      </c>
      <c r="Z72" s="160">
        <f>$AB$72*Y73</f>
        <v>0</v>
      </c>
      <c r="AA72" s="161" t="e">
        <f>(AB72/$AB$74)</f>
        <v>#DIV/0!</v>
      </c>
      <c r="AB72" s="373">
        <f>ORÇAMENTO!K258</f>
        <v>0</v>
      </c>
    </row>
    <row r="73" spans="1:28" ht="15" thickBot="1" x14ac:dyDescent="0.45">
      <c r="A73" s="371"/>
      <c r="B73" s="372"/>
      <c r="C73" s="169"/>
      <c r="D73" s="167"/>
      <c r="E73" s="167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67"/>
      <c r="Q73" s="167"/>
      <c r="R73" s="167"/>
      <c r="S73" s="167"/>
      <c r="T73" s="167"/>
      <c r="U73" s="375">
        <v>0.4</v>
      </c>
      <c r="V73" s="375"/>
      <c r="W73" s="375">
        <v>0.3</v>
      </c>
      <c r="X73" s="375"/>
      <c r="Y73" s="375">
        <v>0.3</v>
      </c>
      <c r="Z73" s="375"/>
      <c r="AA73" s="162">
        <f>C73+E73+G73+I73+K73+M73+O73+Q73+S73+U73+W73+Y73</f>
        <v>1</v>
      </c>
      <c r="AB73" s="374"/>
    </row>
    <row r="74" spans="1:28" ht="18" thickBot="1" x14ac:dyDescent="0.45">
      <c r="A74" s="170"/>
      <c r="B74" s="171"/>
      <c r="C74" s="391" t="s">
        <v>439</v>
      </c>
      <c r="D74" s="392"/>
      <c r="E74" s="392"/>
      <c r="F74" s="392"/>
      <c r="G74" s="392"/>
      <c r="H74" s="392"/>
      <c r="I74" s="392"/>
      <c r="J74" s="392"/>
      <c r="K74" s="392"/>
      <c r="L74" s="392"/>
      <c r="M74" s="392"/>
      <c r="N74" s="392"/>
      <c r="O74" s="392"/>
      <c r="P74" s="392"/>
      <c r="Q74" s="392"/>
      <c r="R74" s="392"/>
      <c r="S74" s="392"/>
      <c r="T74" s="392"/>
      <c r="U74" s="392"/>
      <c r="V74" s="392"/>
      <c r="W74" s="392"/>
      <c r="X74" s="392"/>
      <c r="Y74" s="392"/>
      <c r="Z74" s="392"/>
      <c r="AA74" s="383" t="e">
        <f>Y79</f>
        <v>#DIV/0!</v>
      </c>
      <c r="AB74" s="398">
        <f>AB69+AB66+AB53+AB24+AB21+AB16+AB13</f>
        <v>0</v>
      </c>
    </row>
    <row r="75" spans="1:28" ht="15" thickBot="1" x14ac:dyDescent="0.45">
      <c r="A75" s="172"/>
      <c r="B75" s="173"/>
      <c r="C75" s="386" t="s">
        <v>424</v>
      </c>
      <c r="D75" s="386"/>
      <c r="E75" s="386" t="s">
        <v>425</v>
      </c>
      <c r="F75" s="386"/>
      <c r="G75" s="386" t="s">
        <v>426</v>
      </c>
      <c r="H75" s="386"/>
      <c r="I75" s="386" t="s">
        <v>427</v>
      </c>
      <c r="J75" s="386"/>
      <c r="K75" s="386" t="s">
        <v>428</v>
      </c>
      <c r="L75" s="386"/>
      <c r="M75" s="386" t="s">
        <v>429</v>
      </c>
      <c r="N75" s="386"/>
      <c r="O75" s="386" t="s">
        <v>430</v>
      </c>
      <c r="P75" s="386"/>
      <c r="Q75" s="386" t="s">
        <v>431</v>
      </c>
      <c r="R75" s="386"/>
      <c r="S75" s="386" t="s">
        <v>432</v>
      </c>
      <c r="T75" s="386"/>
      <c r="U75" s="386" t="s">
        <v>433</v>
      </c>
      <c r="V75" s="386"/>
      <c r="W75" s="386" t="s">
        <v>434</v>
      </c>
      <c r="X75" s="386"/>
      <c r="Y75" s="386" t="s">
        <v>435</v>
      </c>
      <c r="Z75" s="386"/>
      <c r="AA75" s="384"/>
      <c r="AB75" s="399"/>
    </row>
    <row r="76" spans="1:28" x14ac:dyDescent="0.4">
      <c r="A76" s="174"/>
      <c r="B76" s="175" t="s">
        <v>440</v>
      </c>
      <c r="C76" s="387">
        <f>+D33+D31+D29+D25+D19+D17+D14</f>
        <v>0</v>
      </c>
      <c r="D76" s="388"/>
      <c r="E76" s="387">
        <f>SUM(F14:F73)</f>
        <v>0</v>
      </c>
      <c r="F76" s="388"/>
      <c r="G76" s="387">
        <f>SUM(H14:H73)</f>
        <v>0</v>
      </c>
      <c r="H76" s="388"/>
      <c r="I76" s="387">
        <f>SUM(J14:J73)</f>
        <v>0</v>
      </c>
      <c r="J76" s="388"/>
      <c r="K76" s="387">
        <f>SUM(L14:L73)</f>
        <v>0</v>
      </c>
      <c r="L76" s="388"/>
      <c r="M76" s="387">
        <f>SUM(N14:N73)</f>
        <v>0</v>
      </c>
      <c r="N76" s="388"/>
      <c r="O76" s="387">
        <f>SUM(P14:P73)</f>
        <v>0</v>
      </c>
      <c r="P76" s="388"/>
      <c r="Q76" s="387">
        <f>SUM(R14:R73)</f>
        <v>0</v>
      </c>
      <c r="R76" s="388"/>
      <c r="S76" s="387">
        <f>SUM(T14:T73)</f>
        <v>0</v>
      </c>
      <c r="T76" s="388"/>
      <c r="U76" s="387">
        <f>SUM(V14:V73)</f>
        <v>0</v>
      </c>
      <c r="V76" s="388"/>
      <c r="W76" s="387">
        <f>SUM(X14:X73)</f>
        <v>0</v>
      </c>
      <c r="X76" s="388"/>
      <c r="Y76" s="387">
        <f>SUM(Z14:Z73)</f>
        <v>0</v>
      </c>
      <c r="Z76" s="388"/>
      <c r="AA76" s="384"/>
      <c r="AB76" s="399"/>
    </row>
    <row r="77" spans="1:28" x14ac:dyDescent="0.4">
      <c r="A77" s="176"/>
      <c r="B77" s="177" t="s">
        <v>441</v>
      </c>
      <c r="C77" s="389" t="e">
        <f>C76/$AB$74</f>
        <v>#DIV/0!</v>
      </c>
      <c r="D77" s="390"/>
      <c r="E77" s="389" t="e">
        <f>E76/$AB$74</f>
        <v>#DIV/0!</v>
      </c>
      <c r="F77" s="390"/>
      <c r="G77" s="389" t="e">
        <f>G76/$AB$74</f>
        <v>#DIV/0!</v>
      </c>
      <c r="H77" s="390"/>
      <c r="I77" s="389" t="e">
        <f>I76/$AB$74</f>
        <v>#DIV/0!</v>
      </c>
      <c r="J77" s="390"/>
      <c r="K77" s="389" t="e">
        <f>K76/$AB$74</f>
        <v>#DIV/0!</v>
      </c>
      <c r="L77" s="390"/>
      <c r="M77" s="389" t="e">
        <f>M76/$AB$74</f>
        <v>#DIV/0!</v>
      </c>
      <c r="N77" s="390"/>
      <c r="O77" s="389" t="e">
        <f>O76/$AB$74</f>
        <v>#DIV/0!</v>
      </c>
      <c r="P77" s="390"/>
      <c r="Q77" s="389" t="e">
        <f>Q76/$AB$74</f>
        <v>#DIV/0!</v>
      </c>
      <c r="R77" s="390"/>
      <c r="S77" s="389" t="e">
        <f>S76/$AB$74</f>
        <v>#DIV/0!</v>
      </c>
      <c r="T77" s="390"/>
      <c r="U77" s="389" t="e">
        <f>U76/$AB$74</f>
        <v>#DIV/0!</v>
      </c>
      <c r="V77" s="390"/>
      <c r="W77" s="389" t="e">
        <f>W76/$AB$74</f>
        <v>#DIV/0!</v>
      </c>
      <c r="X77" s="390"/>
      <c r="Y77" s="389" t="e">
        <f>Y76/$AB$74</f>
        <v>#DIV/0!</v>
      </c>
      <c r="Z77" s="390"/>
      <c r="AA77" s="384"/>
      <c r="AB77" s="399"/>
    </row>
    <row r="78" spans="1:28" x14ac:dyDescent="0.4">
      <c r="A78" s="178"/>
      <c r="B78" s="179" t="s">
        <v>442</v>
      </c>
      <c r="C78" s="401">
        <f>C76</f>
        <v>0</v>
      </c>
      <c r="D78" s="402"/>
      <c r="E78" s="393">
        <f>C78+E76</f>
        <v>0</v>
      </c>
      <c r="F78" s="394"/>
      <c r="G78" s="393">
        <f>E78+G76</f>
        <v>0</v>
      </c>
      <c r="H78" s="394"/>
      <c r="I78" s="393">
        <f>G78+I76</f>
        <v>0</v>
      </c>
      <c r="J78" s="394"/>
      <c r="K78" s="393">
        <f>I78+K76</f>
        <v>0</v>
      </c>
      <c r="L78" s="394"/>
      <c r="M78" s="393">
        <f>K78+M76</f>
        <v>0</v>
      </c>
      <c r="N78" s="394"/>
      <c r="O78" s="393">
        <f>M78+O76</f>
        <v>0</v>
      </c>
      <c r="P78" s="394"/>
      <c r="Q78" s="393">
        <f>O78+Q76</f>
        <v>0</v>
      </c>
      <c r="R78" s="394"/>
      <c r="S78" s="393">
        <f>Q78+S76</f>
        <v>0</v>
      </c>
      <c r="T78" s="394"/>
      <c r="U78" s="393">
        <f>S78+U76</f>
        <v>0</v>
      </c>
      <c r="V78" s="394"/>
      <c r="W78" s="393">
        <f>U78+W76</f>
        <v>0</v>
      </c>
      <c r="X78" s="394"/>
      <c r="Y78" s="393">
        <f>W78+Y76</f>
        <v>0</v>
      </c>
      <c r="Z78" s="394"/>
      <c r="AA78" s="384"/>
      <c r="AB78" s="399"/>
    </row>
    <row r="79" spans="1:28" ht="15" thickBot="1" x14ac:dyDescent="0.45">
      <c r="A79" s="180"/>
      <c r="B79" s="181" t="s">
        <v>443</v>
      </c>
      <c r="C79" s="389" t="e">
        <f>C78/$AB$74</f>
        <v>#DIV/0!</v>
      </c>
      <c r="D79" s="390"/>
      <c r="E79" s="389" t="e">
        <f>E78/$AB$74</f>
        <v>#DIV/0!</v>
      </c>
      <c r="F79" s="390"/>
      <c r="G79" s="389" t="e">
        <f>G78/$AB$74</f>
        <v>#DIV/0!</v>
      </c>
      <c r="H79" s="390"/>
      <c r="I79" s="389" t="e">
        <f>I78/$AB$74</f>
        <v>#DIV/0!</v>
      </c>
      <c r="J79" s="390"/>
      <c r="K79" s="389" t="e">
        <f>K78/$AB$74</f>
        <v>#DIV/0!</v>
      </c>
      <c r="L79" s="390"/>
      <c r="M79" s="389" t="e">
        <f>M78/$AB$74</f>
        <v>#DIV/0!</v>
      </c>
      <c r="N79" s="390"/>
      <c r="O79" s="389" t="e">
        <f>O78/$AB$74</f>
        <v>#DIV/0!</v>
      </c>
      <c r="P79" s="390"/>
      <c r="Q79" s="389" t="e">
        <f>Q78/$AB$74</f>
        <v>#DIV/0!</v>
      </c>
      <c r="R79" s="390"/>
      <c r="S79" s="389" t="e">
        <f>S78/$AB$74</f>
        <v>#DIV/0!</v>
      </c>
      <c r="T79" s="390"/>
      <c r="U79" s="389" t="e">
        <f>U78/$AB$74</f>
        <v>#DIV/0!</v>
      </c>
      <c r="V79" s="390"/>
      <c r="W79" s="389" t="e">
        <f>W78/$AB$74</f>
        <v>#DIV/0!</v>
      </c>
      <c r="X79" s="390"/>
      <c r="Y79" s="389" t="e">
        <f>Y78/$AB$74</f>
        <v>#DIV/0!</v>
      </c>
      <c r="Z79" s="390"/>
      <c r="AA79" s="385"/>
      <c r="AB79" s="400"/>
    </row>
    <row r="80" spans="1:28" x14ac:dyDescent="0.4">
      <c r="A80" s="182"/>
      <c r="B80" s="182"/>
      <c r="C80" s="183"/>
      <c r="D80" s="182"/>
      <c r="E80" s="182"/>
      <c r="F80" s="182"/>
      <c r="G80" s="182"/>
      <c r="H80" s="182"/>
      <c r="I80" s="182"/>
      <c r="J80" s="182"/>
      <c r="K80" s="182"/>
      <c r="L80" s="182"/>
      <c r="M80" s="182"/>
      <c r="N80" s="182"/>
      <c r="O80" s="182"/>
      <c r="P80" s="182"/>
      <c r="Q80" s="182"/>
      <c r="R80" s="182"/>
      <c r="S80" s="182"/>
      <c r="T80" s="182"/>
      <c r="U80" s="182"/>
      <c r="V80" s="182"/>
      <c r="W80" s="182"/>
      <c r="X80" s="182"/>
      <c r="Y80" s="182"/>
      <c r="Z80" s="182"/>
      <c r="AA80" s="182"/>
      <c r="AB80" s="182"/>
    </row>
    <row r="81" spans="1:28" x14ac:dyDescent="0.4">
      <c r="A81" s="184"/>
      <c r="B81" s="184"/>
      <c r="C81" s="185"/>
      <c r="D81" s="184"/>
      <c r="E81" s="184"/>
      <c r="F81" s="184"/>
      <c r="G81" s="184"/>
      <c r="H81" s="184"/>
      <c r="I81" s="184"/>
      <c r="J81" s="184"/>
      <c r="K81" s="184"/>
      <c r="L81" s="184"/>
      <c r="M81" s="184"/>
      <c r="N81" s="184"/>
      <c r="O81" s="184"/>
      <c r="P81" s="184"/>
      <c r="Q81" s="184"/>
      <c r="R81" s="184"/>
      <c r="S81" s="184"/>
      <c r="T81" s="184"/>
      <c r="U81" s="184"/>
      <c r="V81" s="184"/>
      <c r="W81" s="184"/>
      <c r="X81" s="184"/>
      <c r="Y81" s="184"/>
      <c r="Z81" s="184"/>
      <c r="AA81" s="184"/>
      <c r="AB81" s="184"/>
    </row>
    <row r="82" spans="1:28" x14ac:dyDescent="0.4">
      <c r="A82" s="184"/>
      <c r="B82" s="184"/>
      <c r="C82" s="185"/>
      <c r="D82" s="184"/>
      <c r="E82" s="184"/>
      <c r="F82" s="184"/>
      <c r="G82" s="184"/>
      <c r="H82" s="184"/>
      <c r="I82" s="184"/>
      <c r="J82" s="184"/>
      <c r="K82" s="184"/>
      <c r="L82" s="184"/>
      <c r="M82" s="184"/>
      <c r="N82" s="184"/>
      <c r="O82" s="184"/>
      <c r="P82" s="184"/>
      <c r="Q82" s="184"/>
      <c r="R82" s="184"/>
      <c r="S82" s="184"/>
      <c r="T82" s="184"/>
      <c r="U82" s="184"/>
      <c r="V82" s="184"/>
      <c r="W82" s="184"/>
      <c r="X82" s="184"/>
      <c r="Y82" s="184"/>
      <c r="Z82" s="184"/>
      <c r="AA82" s="184"/>
      <c r="AB82" s="184"/>
    </row>
    <row r="83" spans="1:28" x14ac:dyDescent="0.4">
      <c r="A83" s="184"/>
      <c r="B83" s="184"/>
      <c r="C83" s="185"/>
      <c r="D83" s="184"/>
      <c r="E83" s="184"/>
      <c r="F83" s="184"/>
      <c r="G83" s="184"/>
      <c r="H83" s="184"/>
      <c r="I83" s="184"/>
      <c r="J83" s="184"/>
      <c r="K83" s="184"/>
      <c r="L83" s="184"/>
      <c r="M83" s="184"/>
      <c r="N83" s="184"/>
      <c r="O83" s="184"/>
      <c r="P83" s="184"/>
      <c r="Q83" s="184"/>
      <c r="R83" s="184"/>
      <c r="S83" s="184"/>
      <c r="T83" s="184"/>
      <c r="U83" s="184"/>
      <c r="V83" s="184"/>
      <c r="W83" s="184"/>
      <c r="X83" s="184"/>
      <c r="Y83" s="184"/>
      <c r="Z83" s="184"/>
      <c r="AA83" s="184"/>
      <c r="AB83" s="184"/>
    </row>
    <row r="84" spans="1:28" x14ac:dyDescent="0.4">
      <c r="A84" s="184"/>
      <c r="B84" s="184"/>
      <c r="C84" s="185"/>
      <c r="D84" s="184"/>
      <c r="E84" s="184"/>
      <c r="F84" s="184"/>
      <c r="G84" s="184"/>
      <c r="H84" s="184"/>
      <c r="I84" s="184"/>
      <c r="J84" s="184"/>
      <c r="K84" s="184"/>
      <c r="L84" s="184"/>
      <c r="M84" s="184"/>
      <c r="N84" s="184"/>
      <c r="O84" s="184"/>
      <c r="P84" s="184"/>
      <c r="Q84" s="184"/>
      <c r="R84" s="184"/>
      <c r="S84" s="184"/>
      <c r="T84" s="184"/>
      <c r="U84" s="184"/>
      <c r="V84" s="184"/>
      <c r="W84" s="184"/>
      <c r="X84" s="184"/>
      <c r="Y84" s="184"/>
      <c r="Z84" s="184"/>
      <c r="AA84" s="184"/>
      <c r="AB84" s="184"/>
    </row>
    <row r="85" spans="1:28" x14ac:dyDescent="0.4">
      <c r="A85" s="184"/>
      <c r="B85" s="184"/>
      <c r="C85" s="185"/>
      <c r="D85" s="184"/>
      <c r="E85" s="184"/>
      <c r="F85" s="184"/>
      <c r="G85" s="184"/>
      <c r="H85" s="184"/>
      <c r="I85" s="184"/>
      <c r="J85" s="184"/>
      <c r="K85" s="184"/>
      <c r="L85" s="184"/>
      <c r="M85" s="184"/>
      <c r="N85" s="184"/>
      <c r="O85" s="184"/>
      <c r="P85" s="184"/>
      <c r="Q85" s="184"/>
      <c r="R85" s="184"/>
      <c r="S85" s="184"/>
      <c r="T85" s="184"/>
      <c r="U85" s="184"/>
      <c r="V85" s="184"/>
      <c r="W85" s="184"/>
      <c r="X85" s="184"/>
      <c r="Y85" s="184"/>
      <c r="Z85" s="184"/>
      <c r="AA85" s="184"/>
      <c r="AB85" s="184"/>
    </row>
    <row r="86" spans="1:28" x14ac:dyDescent="0.4">
      <c r="A86" s="184"/>
      <c r="B86" s="184"/>
      <c r="C86" s="185"/>
      <c r="D86" s="184"/>
      <c r="E86" s="184"/>
      <c r="F86" s="184"/>
      <c r="G86" s="184"/>
      <c r="H86" s="184"/>
      <c r="I86" s="184"/>
      <c r="J86" s="184"/>
      <c r="K86" s="184"/>
      <c r="L86" s="184"/>
      <c r="M86" s="184"/>
      <c r="N86" s="184"/>
      <c r="O86" s="184"/>
      <c r="P86" s="184"/>
      <c r="Q86" s="184"/>
      <c r="R86" s="184"/>
      <c r="S86" s="184"/>
      <c r="T86" s="184"/>
      <c r="U86" s="184"/>
      <c r="V86" s="184"/>
      <c r="W86" s="184"/>
      <c r="X86" s="184"/>
      <c r="Y86" s="184"/>
      <c r="Z86" s="184"/>
      <c r="AA86" s="184"/>
      <c r="AB86" s="184"/>
    </row>
    <row r="87" spans="1:28" x14ac:dyDescent="0.4">
      <c r="A87" s="184"/>
      <c r="B87" s="184"/>
      <c r="C87" s="185"/>
      <c r="D87" s="184"/>
      <c r="E87" s="184"/>
      <c r="F87" s="184"/>
      <c r="G87" s="184"/>
      <c r="H87" s="184"/>
      <c r="I87" s="184"/>
      <c r="J87" s="184"/>
      <c r="K87" s="184"/>
      <c r="L87" s="184"/>
      <c r="M87" s="184"/>
      <c r="N87" s="184"/>
      <c r="O87" s="184"/>
      <c r="P87" s="184"/>
      <c r="Q87" s="184"/>
      <c r="R87" s="184"/>
      <c r="S87" s="184"/>
      <c r="T87" s="184"/>
      <c r="U87" s="184"/>
      <c r="V87" s="184"/>
      <c r="W87" s="184"/>
      <c r="X87" s="184"/>
      <c r="Y87" s="184"/>
      <c r="Z87" s="184"/>
      <c r="AA87" s="184"/>
      <c r="AB87" s="184"/>
    </row>
    <row r="88" spans="1:28" x14ac:dyDescent="0.4">
      <c r="A88" s="184"/>
      <c r="B88" s="184"/>
      <c r="C88" s="185"/>
      <c r="D88" s="184"/>
      <c r="E88" s="184"/>
      <c r="F88" s="184"/>
      <c r="G88" s="184"/>
      <c r="H88" s="184"/>
      <c r="I88" s="184"/>
      <c r="J88" s="184"/>
      <c r="K88" s="184"/>
      <c r="L88" s="184"/>
      <c r="M88" s="184"/>
      <c r="N88" s="184"/>
      <c r="O88" s="184"/>
      <c r="P88" s="184"/>
      <c r="Q88" s="184"/>
      <c r="R88" s="184"/>
      <c r="S88" s="184"/>
      <c r="T88" s="184"/>
      <c r="U88" s="184"/>
      <c r="V88" s="184"/>
      <c r="W88" s="184"/>
      <c r="X88" s="184"/>
      <c r="Y88" s="184"/>
      <c r="Z88" s="184"/>
      <c r="AA88" s="184"/>
      <c r="AB88" s="184"/>
    </row>
    <row r="89" spans="1:28" x14ac:dyDescent="0.4">
      <c r="A89" s="184"/>
      <c r="B89" s="184"/>
      <c r="C89" s="185"/>
      <c r="D89" s="184"/>
      <c r="E89" s="184"/>
      <c r="F89" s="184"/>
      <c r="G89" s="184"/>
      <c r="H89" s="184"/>
      <c r="I89" s="184"/>
      <c r="J89" s="184"/>
      <c r="K89" s="184"/>
      <c r="L89" s="184"/>
      <c r="M89" s="184"/>
      <c r="N89" s="184"/>
      <c r="O89" s="184"/>
      <c r="P89" s="184"/>
      <c r="Q89" s="184"/>
      <c r="R89" s="184"/>
      <c r="S89" s="184"/>
      <c r="T89" s="184"/>
      <c r="U89" s="184"/>
      <c r="V89" s="184"/>
      <c r="W89" s="184"/>
      <c r="X89" s="184"/>
      <c r="Y89" s="184"/>
      <c r="Z89" s="184"/>
      <c r="AA89" s="184"/>
      <c r="AB89" s="184"/>
    </row>
    <row r="90" spans="1:28" x14ac:dyDescent="0.4">
      <c r="A90" s="184"/>
      <c r="B90" s="184"/>
      <c r="C90" s="185"/>
      <c r="D90" s="184"/>
      <c r="E90" s="184"/>
      <c r="F90" s="184"/>
      <c r="G90" s="184"/>
      <c r="H90" s="184"/>
      <c r="I90" s="184"/>
      <c r="J90" s="184"/>
      <c r="K90" s="184"/>
      <c r="L90" s="184"/>
      <c r="M90" s="184"/>
      <c r="N90" s="184"/>
      <c r="O90" s="184"/>
      <c r="P90" s="184"/>
      <c r="Q90" s="184"/>
      <c r="R90" s="184"/>
      <c r="S90" s="184"/>
      <c r="T90" s="184"/>
      <c r="U90" s="184"/>
      <c r="V90" s="184"/>
      <c r="W90" s="184"/>
      <c r="X90" s="184"/>
      <c r="Y90" s="184"/>
      <c r="Z90" s="184"/>
      <c r="AA90" s="184"/>
      <c r="AB90" s="184"/>
    </row>
    <row r="91" spans="1:28" x14ac:dyDescent="0.4">
      <c r="A91" s="184"/>
      <c r="B91" s="184"/>
      <c r="C91" s="185"/>
      <c r="D91" s="184"/>
      <c r="E91" s="184"/>
      <c r="F91" s="184"/>
      <c r="G91" s="184"/>
      <c r="H91" s="184"/>
      <c r="I91" s="184"/>
      <c r="J91" s="184"/>
      <c r="K91" s="184"/>
      <c r="L91" s="184"/>
      <c r="M91" s="184"/>
      <c r="N91" s="184"/>
      <c r="O91" s="184"/>
      <c r="P91" s="184"/>
      <c r="Q91" s="184"/>
      <c r="R91" s="184"/>
      <c r="S91" s="184"/>
      <c r="T91" s="184"/>
      <c r="U91" s="184"/>
      <c r="V91" s="184"/>
      <c r="W91" s="184"/>
      <c r="X91" s="184"/>
      <c r="Y91" s="184"/>
      <c r="Z91" s="184"/>
      <c r="AA91" s="184"/>
      <c r="AB91" s="184"/>
    </row>
    <row r="92" spans="1:28" x14ac:dyDescent="0.4">
      <c r="A92" s="184"/>
      <c r="B92" s="184"/>
      <c r="C92" s="185"/>
      <c r="D92" s="184"/>
      <c r="E92" s="184"/>
      <c r="F92" s="184"/>
      <c r="G92" s="184"/>
      <c r="H92" s="184"/>
      <c r="I92" s="184"/>
      <c r="J92" s="184"/>
      <c r="K92" s="184"/>
      <c r="L92" s="184"/>
      <c r="M92" s="184"/>
      <c r="N92" s="184"/>
      <c r="O92" s="184"/>
      <c r="P92" s="184"/>
      <c r="Q92" s="184"/>
      <c r="R92" s="184"/>
      <c r="S92" s="184"/>
      <c r="T92" s="184"/>
      <c r="U92" s="184"/>
      <c r="V92" s="184"/>
      <c r="W92" s="184"/>
      <c r="X92" s="184"/>
      <c r="Y92" s="184"/>
      <c r="Z92" s="184"/>
      <c r="AA92" s="184"/>
      <c r="AB92" s="184"/>
    </row>
    <row r="93" spans="1:28" x14ac:dyDescent="0.4">
      <c r="A93" s="184"/>
      <c r="B93" s="184"/>
      <c r="C93" s="185"/>
      <c r="D93" s="184"/>
      <c r="E93" s="184"/>
      <c r="F93" s="184"/>
      <c r="G93" s="184"/>
      <c r="H93" s="184"/>
      <c r="I93" s="184"/>
      <c r="J93" s="184"/>
      <c r="K93" s="184"/>
      <c r="L93" s="184"/>
      <c r="M93" s="184"/>
      <c r="N93" s="184"/>
      <c r="O93" s="184"/>
      <c r="P93" s="184"/>
      <c r="Q93" s="184"/>
      <c r="R93" s="184"/>
      <c r="S93" s="184"/>
      <c r="T93" s="184"/>
      <c r="U93" s="184"/>
      <c r="V93" s="184"/>
      <c r="W93" s="184"/>
      <c r="X93" s="184"/>
      <c r="Y93" s="184"/>
      <c r="Z93" s="184"/>
      <c r="AA93" s="184"/>
      <c r="AB93" s="184"/>
    </row>
    <row r="94" spans="1:28" x14ac:dyDescent="0.4">
      <c r="A94" s="184"/>
      <c r="B94" s="184"/>
      <c r="C94" s="185"/>
      <c r="D94" s="184"/>
      <c r="E94" s="184"/>
      <c r="F94" s="184"/>
      <c r="G94" s="184"/>
      <c r="H94" s="184"/>
      <c r="I94" s="184"/>
      <c r="J94" s="184"/>
      <c r="K94" s="184"/>
      <c r="L94" s="184"/>
      <c r="M94" s="184"/>
      <c r="N94" s="184"/>
      <c r="O94" s="184"/>
      <c r="P94" s="184"/>
      <c r="Q94" s="184"/>
      <c r="R94" s="184"/>
      <c r="S94" s="184"/>
      <c r="T94" s="184"/>
      <c r="U94" s="184"/>
      <c r="V94" s="184"/>
      <c r="W94" s="184"/>
      <c r="X94" s="184"/>
      <c r="Y94" s="184"/>
      <c r="Z94" s="184"/>
      <c r="AA94" s="184"/>
      <c r="AB94" s="184"/>
    </row>
    <row r="95" spans="1:28" x14ac:dyDescent="0.4">
      <c r="A95" s="184"/>
      <c r="B95" s="186"/>
      <c r="C95" s="396"/>
      <c r="D95" s="396"/>
      <c r="E95" s="396"/>
      <c r="F95" s="396"/>
      <c r="G95" s="396"/>
      <c r="H95" s="396"/>
      <c r="I95" s="396"/>
      <c r="J95" s="396"/>
      <c r="K95" s="396"/>
      <c r="L95" s="396"/>
      <c r="M95" s="396"/>
      <c r="N95" s="396"/>
      <c r="O95" s="396"/>
      <c r="P95" s="396"/>
      <c r="Q95" s="396"/>
      <c r="R95" s="396"/>
      <c r="S95" s="396"/>
      <c r="T95" s="396"/>
      <c r="U95" s="396"/>
      <c r="V95" s="396"/>
      <c r="W95" s="396"/>
      <c r="X95" s="396"/>
      <c r="Y95" s="396"/>
      <c r="Z95" s="396"/>
      <c r="AA95" s="184"/>
      <c r="AB95" s="184"/>
    </row>
    <row r="96" spans="1:28" x14ac:dyDescent="0.4">
      <c r="A96" s="184"/>
      <c r="B96" s="186"/>
      <c r="C96" s="397"/>
      <c r="D96" s="397"/>
      <c r="E96" s="397"/>
      <c r="F96" s="397"/>
      <c r="G96" s="397"/>
      <c r="H96" s="397"/>
      <c r="I96" s="397"/>
      <c r="J96" s="397"/>
      <c r="K96" s="397"/>
      <c r="L96" s="397"/>
      <c r="M96" s="397"/>
      <c r="N96" s="397"/>
      <c r="O96" s="397"/>
      <c r="P96" s="397"/>
      <c r="Q96" s="397"/>
      <c r="R96" s="397"/>
      <c r="S96" s="397"/>
      <c r="T96" s="397"/>
      <c r="U96" s="397"/>
      <c r="V96" s="397"/>
      <c r="W96" s="397"/>
      <c r="X96" s="397"/>
      <c r="Y96" s="397"/>
      <c r="Z96" s="397"/>
      <c r="AA96" s="184"/>
      <c r="AB96" s="184"/>
    </row>
    <row r="97" spans="1:29" x14ac:dyDescent="0.4">
      <c r="A97" s="184"/>
      <c r="B97" s="184"/>
      <c r="C97" s="185"/>
      <c r="D97" s="184"/>
      <c r="E97" s="184"/>
      <c r="F97" s="184"/>
      <c r="G97" s="184"/>
      <c r="H97" s="184"/>
      <c r="I97" s="184"/>
      <c r="J97" s="184"/>
      <c r="K97" s="184"/>
      <c r="L97" s="184"/>
      <c r="M97" s="184"/>
      <c r="N97" s="184"/>
      <c r="O97" s="184"/>
      <c r="P97" s="184"/>
      <c r="Q97" s="184"/>
      <c r="R97" s="184"/>
      <c r="S97" s="184"/>
      <c r="T97" s="184"/>
      <c r="U97" s="184"/>
      <c r="V97" s="184"/>
      <c r="W97" s="184"/>
      <c r="X97" s="184"/>
      <c r="Y97" s="184"/>
      <c r="Z97" s="184"/>
      <c r="AA97" s="184"/>
      <c r="AB97" s="184"/>
    </row>
    <row r="98" spans="1:29" x14ac:dyDescent="0.4">
      <c r="A98" s="184"/>
      <c r="B98" s="184"/>
      <c r="C98" s="185"/>
      <c r="D98" s="184"/>
      <c r="E98" s="184"/>
      <c r="F98" s="184"/>
      <c r="G98" s="184"/>
      <c r="H98" s="184"/>
      <c r="I98" s="184"/>
      <c r="J98" s="184"/>
      <c r="K98" s="184"/>
      <c r="L98" s="184"/>
      <c r="M98" s="184"/>
      <c r="N98" s="184"/>
      <c r="O98" s="184"/>
      <c r="P98" s="184"/>
      <c r="Q98" s="184"/>
      <c r="R98" s="184"/>
      <c r="S98" s="184"/>
      <c r="T98" s="184"/>
      <c r="U98" s="184"/>
      <c r="V98" s="184"/>
      <c r="W98" s="184"/>
      <c r="X98" s="184"/>
      <c r="Y98" s="184"/>
      <c r="Z98" s="184"/>
      <c r="AA98" s="184"/>
      <c r="AB98" s="184"/>
    </row>
    <row r="99" spans="1:29" x14ac:dyDescent="0.4">
      <c r="A99" s="184"/>
      <c r="B99" s="184"/>
      <c r="C99" s="185"/>
      <c r="D99" s="184"/>
      <c r="E99" s="184"/>
      <c r="F99" s="184"/>
      <c r="G99" s="184"/>
      <c r="H99" s="184"/>
      <c r="I99" s="184"/>
      <c r="J99" s="184"/>
      <c r="K99" s="184"/>
      <c r="L99" s="184"/>
      <c r="M99" s="184"/>
      <c r="N99" s="184"/>
      <c r="O99" s="184"/>
      <c r="P99" s="184"/>
      <c r="Q99" s="184"/>
      <c r="R99" s="184"/>
      <c r="S99" s="184"/>
      <c r="T99" s="184"/>
      <c r="U99" s="184"/>
      <c r="V99" s="184"/>
      <c r="W99" s="184"/>
      <c r="X99" s="184"/>
      <c r="Y99" s="184"/>
      <c r="Z99" s="184"/>
      <c r="AA99" s="184"/>
      <c r="AB99" s="184"/>
    </row>
    <row r="100" spans="1:29" x14ac:dyDescent="0.4">
      <c r="A100" s="224"/>
      <c r="B100" s="224"/>
      <c r="C100" s="224"/>
      <c r="D100" s="224"/>
      <c r="E100" s="224"/>
      <c r="F100" s="224"/>
      <c r="G100" s="224"/>
      <c r="H100" s="224"/>
      <c r="I100" s="224"/>
      <c r="J100" s="224"/>
      <c r="K100" s="224"/>
      <c r="L100" s="224"/>
      <c r="M100" s="224"/>
      <c r="N100" s="224"/>
      <c r="O100" s="224"/>
      <c r="P100" s="224"/>
      <c r="Q100" s="224"/>
      <c r="R100" s="224"/>
      <c r="S100" s="224"/>
      <c r="T100" s="224"/>
      <c r="U100" s="224"/>
      <c r="V100" s="224"/>
      <c r="W100" s="224"/>
      <c r="X100" s="224"/>
      <c r="Y100" s="224"/>
      <c r="Z100" s="224"/>
      <c r="AA100" s="224"/>
      <c r="AB100" s="224"/>
    </row>
    <row r="101" spans="1:29" x14ac:dyDescent="0.4">
      <c r="A101" s="224"/>
      <c r="B101" s="224"/>
      <c r="C101" s="224"/>
      <c r="D101" s="224"/>
      <c r="E101" s="224"/>
      <c r="F101" s="224"/>
      <c r="G101" s="224"/>
      <c r="H101" s="224"/>
      <c r="I101" s="224"/>
      <c r="J101" s="224"/>
      <c r="K101" s="224"/>
      <c r="L101" s="224"/>
      <c r="M101" s="224"/>
      <c r="N101" s="224"/>
      <c r="O101" s="224"/>
      <c r="P101" s="224"/>
      <c r="Q101" s="224"/>
      <c r="R101" s="224"/>
      <c r="S101" s="224"/>
      <c r="T101" s="224"/>
      <c r="U101" s="224"/>
      <c r="V101" s="224"/>
      <c r="W101" s="224"/>
      <c r="X101" s="224"/>
      <c r="Y101" s="224"/>
      <c r="Z101" s="224"/>
      <c r="AA101" s="224"/>
      <c r="AB101" s="224"/>
    </row>
    <row r="102" spans="1:29" x14ac:dyDescent="0.4">
      <c r="A102" s="224"/>
      <c r="B102" s="224"/>
      <c r="C102" s="224"/>
      <c r="D102" s="224"/>
      <c r="E102" s="224"/>
      <c r="F102" s="224"/>
      <c r="G102" s="224"/>
      <c r="H102" s="224"/>
      <c r="I102" s="224"/>
      <c r="J102" s="224"/>
      <c r="K102" s="224"/>
      <c r="L102" s="224"/>
      <c r="M102" s="224"/>
      <c r="N102" s="224"/>
      <c r="O102" s="224"/>
      <c r="P102" s="224"/>
      <c r="Q102" s="224"/>
      <c r="R102" s="224"/>
      <c r="S102" s="224"/>
      <c r="T102" s="224"/>
      <c r="U102" s="224"/>
      <c r="V102" s="224"/>
      <c r="W102" s="224"/>
      <c r="X102" s="224"/>
      <c r="Y102" s="224"/>
      <c r="Z102" s="224"/>
      <c r="AA102" s="224"/>
      <c r="AB102" s="224"/>
    </row>
    <row r="103" spans="1:29" x14ac:dyDescent="0.4">
      <c r="A103" s="224"/>
      <c r="B103" s="224"/>
      <c r="C103" s="224"/>
      <c r="D103" s="224"/>
      <c r="E103" s="224"/>
      <c r="F103" s="224"/>
      <c r="G103" s="224"/>
      <c r="H103" s="224"/>
      <c r="I103" s="224"/>
      <c r="J103" s="224"/>
      <c r="K103" s="224"/>
      <c r="L103" s="224"/>
      <c r="M103" s="224"/>
      <c r="N103" s="224"/>
      <c r="O103" s="224"/>
      <c r="P103" s="224"/>
      <c r="Q103" s="224"/>
      <c r="R103" s="224"/>
      <c r="S103" s="224"/>
      <c r="T103" s="224"/>
      <c r="U103" s="224"/>
      <c r="V103" s="224"/>
      <c r="W103" s="224"/>
      <c r="X103" s="224"/>
      <c r="Y103" s="224"/>
      <c r="Z103" s="224"/>
      <c r="AA103" s="224"/>
      <c r="AB103" s="224"/>
    </row>
    <row r="104" spans="1:29" x14ac:dyDescent="0.4">
      <c r="A104" s="224"/>
      <c r="B104" s="224"/>
      <c r="C104" s="224"/>
      <c r="D104" s="224"/>
      <c r="E104" s="224"/>
      <c r="F104" s="224"/>
      <c r="G104" s="224"/>
      <c r="H104" s="224"/>
      <c r="I104" s="224"/>
      <c r="J104" s="224"/>
      <c r="K104" s="224"/>
      <c r="L104" s="224"/>
      <c r="M104" s="224"/>
      <c r="N104" s="224"/>
      <c r="O104" s="224"/>
      <c r="P104" s="224"/>
      <c r="Q104" s="224"/>
      <c r="R104" s="224"/>
      <c r="S104" s="224"/>
      <c r="T104" s="224"/>
      <c r="U104" s="224"/>
      <c r="V104" s="224"/>
      <c r="W104" s="224"/>
      <c r="X104" s="224"/>
      <c r="Y104" s="224"/>
      <c r="Z104" s="224"/>
      <c r="AA104" s="224"/>
      <c r="AB104" s="224"/>
    </row>
    <row r="105" spans="1:29" ht="14.6" customHeight="1" x14ac:dyDescent="0.4">
      <c r="A105" s="308" t="s">
        <v>458</v>
      </c>
      <c r="B105" s="308"/>
      <c r="C105" s="308"/>
      <c r="D105" s="308"/>
      <c r="E105" s="308"/>
      <c r="F105" s="308"/>
      <c r="G105" s="308"/>
      <c r="H105" s="308"/>
      <c r="I105" s="308"/>
      <c r="J105" s="308"/>
      <c r="K105" s="308"/>
      <c r="L105" s="308"/>
      <c r="M105" s="308"/>
      <c r="N105" s="308"/>
      <c r="O105" s="308"/>
      <c r="P105" s="308"/>
      <c r="Q105" s="308"/>
      <c r="R105" s="308"/>
      <c r="S105" s="308"/>
      <c r="T105" s="308"/>
      <c r="U105" s="308"/>
      <c r="V105" s="308"/>
      <c r="W105" s="308"/>
      <c r="X105" s="308"/>
      <c r="Y105" s="308"/>
      <c r="Z105" s="308"/>
      <c r="AA105" s="308"/>
      <c r="AB105" s="308"/>
      <c r="AC105" s="225"/>
    </row>
    <row r="106" spans="1:29" ht="14.6" customHeight="1" x14ac:dyDescent="0.4">
      <c r="A106" s="308"/>
      <c r="B106" s="308"/>
      <c r="C106" s="308"/>
      <c r="D106" s="308"/>
      <c r="E106" s="308"/>
      <c r="F106" s="308"/>
      <c r="G106" s="308"/>
      <c r="H106" s="308"/>
      <c r="I106" s="308"/>
      <c r="J106" s="308"/>
      <c r="K106" s="308"/>
      <c r="L106" s="308"/>
      <c r="M106" s="308"/>
      <c r="N106" s="308"/>
      <c r="O106" s="308"/>
      <c r="P106" s="308"/>
      <c r="Q106" s="308"/>
      <c r="R106" s="308"/>
      <c r="S106" s="308"/>
      <c r="T106" s="308"/>
      <c r="U106" s="308"/>
      <c r="V106" s="308"/>
      <c r="W106" s="308"/>
      <c r="X106" s="308"/>
      <c r="Y106" s="308"/>
      <c r="Z106" s="308"/>
      <c r="AA106" s="308"/>
      <c r="AB106" s="308"/>
      <c r="AC106" s="225"/>
    </row>
    <row r="107" spans="1:29" ht="14.6" customHeight="1" x14ac:dyDescent="0.4">
      <c r="A107" s="308"/>
      <c r="B107" s="308"/>
      <c r="C107" s="308"/>
      <c r="D107" s="308"/>
      <c r="E107" s="308"/>
      <c r="F107" s="308"/>
      <c r="G107" s="308"/>
      <c r="H107" s="308"/>
      <c r="I107" s="308"/>
      <c r="J107" s="308"/>
      <c r="K107" s="308"/>
      <c r="L107" s="308"/>
      <c r="M107" s="308"/>
      <c r="N107" s="308"/>
      <c r="O107" s="308"/>
      <c r="P107" s="308"/>
      <c r="Q107" s="308"/>
      <c r="R107" s="308"/>
      <c r="S107" s="308"/>
      <c r="T107" s="308"/>
      <c r="U107" s="308"/>
      <c r="V107" s="308"/>
      <c r="W107" s="308"/>
      <c r="X107" s="308"/>
      <c r="Y107" s="308"/>
      <c r="Z107" s="308"/>
      <c r="AA107" s="308"/>
      <c r="AB107" s="308"/>
      <c r="AC107" s="225"/>
    </row>
  </sheetData>
  <sheetProtection password="DDF1" sheet="1" objects="1" scenarios="1"/>
  <mergeCells count="285">
    <mergeCell ref="A1:AB2"/>
    <mergeCell ref="A105:AB107"/>
    <mergeCell ref="C95:Z95"/>
    <mergeCell ref="C96:Z96"/>
    <mergeCell ref="O79:P79"/>
    <mergeCell ref="Q79:R79"/>
    <mergeCell ref="S79:T79"/>
    <mergeCell ref="U79:V79"/>
    <mergeCell ref="W79:X79"/>
    <mergeCell ref="Y79:Z79"/>
    <mergeCell ref="C79:D79"/>
    <mergeCell ref="E79:F79"/>
    <mergeCell ref="G79:H79"/>
    <mergeCell ref="I79:J79"/>
    <mergeCell ref="K79:L79"/>
    <mergeCell ref="M79:N79"/>
    <mergeCell ref="AB74:AB79"/>
    <mergeCell ref="U78:V78"/>
    <mergeCell ref="W78:X78"/>
    <mergeCell ref="Y78:Z78"/>
    <mergeCell ref="C78:D78"/>
    <mergeCell ref="E78:F78"/>
    <mergeCell ref="G78:H78"/>
    <mergeCell ref="I78:J78"/>
    <mergeCell ref="C74:Z74"/>
    <mergeCell ref="Q78:R78"/>
    <mergeCell ref="S78:T78"/>
    <mergeCell ref="I76:J76"/>
    <mergeCell ref="K76:L76"/>
    <mergeCell ref="M76:N76"/>
    <mergeCell ref="O77:P77"/>
    <mergeCell ref="Q77:R77"/>
    <mergeCell ref="S77:T77"/>
    <mergeCell ref="U77:V77"/>
    <mergeCell ref="K78:L78"/>
    <mergeCell ref="M78:N78"/>
    <mergeCell ref="C77:D77"/>
    <mergeCell ref="E77:F77"/>
    <mergeCell ref="G77:H77"/>
    <mergeCell ref="I77:J77"/>
    <mergeCell ref="K77:L77"/>
    <mergeCell ref="M77:N77"/>
    <mergeCell ref="O78:P78"/>
    <mergeCell ref="AA74:AA79"/>
    <mergeCell ref="C75:D75"/>
    <mergeCell ref="E75:F75"/>
    <mergeCell ref="G75:H75"/>
    <mergeCell ref="I75:J75"/>
    <mergeCell ref="K75:L75"/>
    <mergeCell ref="M75:N75"/>
    <mergeCell ref="O76:P76"/>
    <mergeCell ref="Q76:R76"/>
    <mergeCell ref="S76:T76"/>
    <mergeCell ref="U76:V76"/>
    <mergeCell ref="W76:X76"/>
    <mergeCell ref="Y76:Z76"/>
    <mergeCell ref="C76:D76"/>
    <mergeCell ref="E76:F76"/>
    <mergeCell ref="G76:H76"/>
    <mergeCell ref="W77:X77"/>
    <mergeCell ref="Y77:Z77"/>
    <mergeCell ref="O75:P75"/>
    <mergeCell ref="Q75:R75"/>
    <mergeCell ref="S75:T75"/>
    <mergeCell ref="U75:V75"/>
    <mergeCell ref="W75:X75"/>
    <mergeCell ref="Y75:Z75"/>
    <mergeCell ref="B69:Z69"/>
    <mergeCell ref="A70:A71"/>
    <mergeCell ref="B70:B71"/>
    <mergeCell ref="AB70:AB71"/>
    <mergeCell ref="Y71:Z71"/>
    <mergeCell ref="A72:A73"/>
    <mergeCell ref="B72:B73"/>
    <mergeCell ref="AB72:AB73"/>
    <mergeCell ref="U73:V73"/>
    <mergeCell ref="W73:X73"/>
    <mergeCell ref="Y73:Z73"/>
    <mergeCell ref="B66:Z66"/>
    <mergeCell ref="A67:A68"/>
    <mergeCell ref="B67:B68"/>
    <mergeCell ref="AB67:AB68"/>
    <mergeCell ref="W68:X68"/>
    <mergeCell ref="Y68:Z68"/>
    <mergeCell ref="A64:A65"/>
    <mergeCell ref="B64:B65"/>
    <mergeCell ref="AB64:AB65"/>
    <mergeCell ref="U65:V65"/>
    <mergeCell ref="W65:X65"/>
    <mergeCell ref="Y65:Z65"/>
    <mergeCell ref="A62:A63"/>
    <mergeCell ref="B62:B63"/>
    <mergeCell ref="AB62:AB63"/>
    <mergeCell ref="U63:V63"/>
    <mergeCell ref="W63:X63"/>
    <mergeCell ref="Y63:Z63"/>
    <mergeCell ref="A60:A61"/>
    <mergeCell ref="B60:B61"/>
    <mergeCell ref="AB60:AB61"/>
    <mergeCell ref="U61:V61"/>
    <mergeCell ref="W61:X61"/>
    <mergeCell ref="Y61:Z61"/>
    <mergeCell ref="A58:A59"/>
    <mergeCell ref="B58:B59"/>
    <mergeCell ref="AB58:AB59"/>
    <mergeCell ref="U59:V59"/>
    <mergeCell ref="W59:X59"/>
    <mergeCell ref="Y59:Z59"/>
    <mergeCell ref="Y55:Z55"/>
    <mergeCell ref="A56:A57"/>
    <mergeCell ref="B56:B57"/>
    <mergeCell ref="AB56:AB57"/>
    <mergeCell ref="U57:V57"/>
    <mergeCell ref="W57:X57"/>
    <mergeCell ref="Y57:Z57"/>
    <mergeCell ref="A51:A52"/>
    <mergeCell ref="B51:B52"/>
    <mergeCell ref="AB51:AB52"/>
    <mergeCell ref="Y52:Z52"/>
    <mergeCell ref="B53:Z53"/>
    <mergeCell ref="A54:A55"/>
    <mergeCell ref="B54:B55"/>
    <mergeCell ref="AB54:AB55"/>
    <mergeCell ref="U55:V55"/>
    <mergeCell ref="W55:X55"/>
    <mergeCell ref="A49:A50"/>
    <mergeCell ref="B49:B50"/>
    <mergeCell ref="AB49:AB50"/>
    <mergeCell ref="G50:H50"/>
    <mergeCell ref="I50:J50"/>
    <mergeCell ref="K50:L50"/>
    <mergeCell ref="M50:N50"/>
    <mergeCell ref="A47:A48"/>
    <mergeCell ref="B47:B48"/>
    <mergeCell ref="AB47:AB48"/>
    <mergeCell ref="Q48:R48"/>
    <mergeCell ref="S48:T48"/>
    <mergeCell ref="U48:V48"/>
    <mergeCell ref="A45:A46"/>
    <mergeCell ref="B45:B46"/>
    <mergeCell ref="AB45:AB46"/>
    <mergeCell ref="K46:L46"/>
    <mergeCell ref="M46:N46"/>
    <mergeCell ref="O46:P46"/>
    <mergeCell ref="Q46:R46"/>
    <mergeCell ref="S46:T46"/>
    <mergeCell ref="A43:A44"/>
    <mergeCell ref="B43:B44"/>
    <mergeCell ref="AB43:AB44"/>
    <mergeCell ref="K44:L44"/>
    <mergeCell ref="M44:N44"/>
    <mergeCell ref="O44:P44"/>
    <mergeCell ref="Q44:R44"/>
    <mergeCell ref="A41:A42"/>
    <mergeCell ref="B41:B42"/>
    <mergeCell ref="AB41:AB42"/>
    <mergeCell ref="K42:L42"/>
    <mergeCell ref="M42:N42"/>
    <mergeCell ref="O42:P42"/>
    <mergeCell ref="Q42:R42"/>
    <mergeCell ref="A39:A40"/>
    <mergeCell ref="B39:B40"/>
    <mergeCell ref="AB39:AB40"/>
    <mergeCell ref="I40:J40"/>
    <mergeCell ref="K40:L40"/>
    <mergeCell ref="M40:N40"/>
    <mergeCell ref="AB35:AB36"/>
    <mergeCell ref="G36:H36"/>
    <mergeCell ref="I36:J36"/>
    <mergeCell ref="K36:L36"/>
    <mergeCell ref="A37:A38"/>
    <mergeCell ref="B37:B38"/>
    <mergeCell ref="AB37:AB38"/>
    <mergeCell ref="I38:J38"/>
    <mergeCell ref="K38:L38"/>
    <mergeCell ref="M38:N38"/>
    <mergeCell ref="M34:N34"/>
    <mergeCell ref="O34:P34"/>
    <mergeCell ref="Q34:R34"/>
    <mergeCell ref="S34:T34"/>
    <mergeCell ref="A35:A36"/>
    <mergeCell ref="B35:B36"/>
    <mergeCell ref="M32:N32"/>
    <mergeCell ref="O32:P32"/>
    <mergeCell ref="A33:A34"/>
    <mergeCell ref="B33:B34"/>
    <mergeCell ref="AB33:AB34"/>
    <mergeCell ref="C34:D34"/>
    <mergeCell ref="E34:F34"/>
    <mergeCell ref="G34:H34"/>
    <mergeCell ref="I34:J34"/>
    <mergeCell ref="K34:L34"/>
    <mergeCell ref="Q30:R30"/>
    <mergeCell ref="S30:T30"/>
    <mergeCell ref="A31:A32"/>
    <mergeCell ref="B31:B32"/>
    <mergeCell ref="AB31:AB32"/>
    <mergeCell ref="C32:D32"/>
    <mergeCell ref="E32:F32"/>
    <mergeCell ref="G32:H32"/>
    <mergeCell ref="I32:J32"/>
    <mergeCell ref="K32:L32"/>
    <mergeCell ref="A29:A30"/>
    <mergeCell ref="B29:B30"/>
    <mergeCell ref="AB29:AB30"/>
    <mergeCell ref="C30:D30"/>
    <mergeCell ref="E30:F30"/>
    <mergeCell ref="G30:H30"/>
    <mergeCell ref="I30:J30"/>
    <mergeCell ref="K30:L30"/>
    <mergeCell ref="M30:N30"/>
    <mergeCell ref="O30:P30"/>
    <mergeCell ref="A27:A28"/>
    <mergeCell ref="B27:B28"/>
    <mergeCell ref="AB27:AB28"/>
    <mergeCell ref="G28:H28"/>
    <mergeCell ref="I28:J28"/>
    <mergeCell ref="K28:L28"/>
    <mergeCell ref="M28:N28"/>
    <mergeCell ref="O28:P28"/>
    <mergeCell ref="B24:Z24"/>
    <mergeCell ref="A25:A26"/>
    <mergeCell ref="B25:B26"/>
    <mergeCell ref="AB25:AB26"/>
    <mergeCell ref="C26:D26"/>
    <mergeCell ref="E26:F26"/>
    <mergeCell ref="G26:H26"/>
    <mergeCell ref="I26:J26"/>
    <mergeCell ref="K26:L26"/>
    <mergeCell ref="A22:A23"/>
    <mergeCell ref="B22:B23"/>
    <mergeCell ref="AB22:AB23"/>
    <mergeCell ref="E23:F23"/>
    <mergeCell ref="G23:H23"/>
    <mergeCell ref="I23:J23"/>
    <mergeCell ref="K23:L23"/>
    <mergeCell ref="A19:A20"/>
    <mergeCell ref="B19:B20"/>
    <mergeCell ref="AB19:AB20"/>
    <mergeCell ref="C20:D20"/>
    <mergeCell ref="E20:F20"/>
    <mergeCell ref="B21:Z21"/>
    <mergeCell ref="B16:Z16"/>
    <mergeCell ref="A17:A18"/>
    <mergeCell ref="B17:B18"/>
    <mergeCell ref="AB17:AB18"/>
    <mergeCell ref="C18:D18"/>
    <mergeCell ref="E18:F18"/>
    <mergeCell ref="O15:P15"/>
    <mergeCell ref="Q15:R15"/>
    <mergeCell ref="S15:T15"/>
    <mergeCell ref="U15:V15"/>
    <mergeCell ref="W15:X15"/>
    <mergeCell ref="Y15:Z15"/>
    <mergeCell ref="B13:Z13"/>
    <mergeCell ref="A14:A15"/>
    <mergeCell ref="B14:B15"/>
    <mergeCell ref="AB14:AB15"/>
    <mergeCell ref="C15:D15"/>
    <mergeCell ref="E15:F15"/>
    <mergeCell ref="G15:H15"/>
    <mergeCell ref="I15:J15"/>
    <mergeCell ref="K15:L15"/>
    <mergeCell ref="M15:N15"/>
    <mergeCell ref="A7:Z7"/>
    <mergeCell ref="A8:Z8"/>
    <mergeCell ref="A9:AB9"/>
    <mergeCell ref="A10:A12"/>
    <mergeCell ref="B10:B12"/>
    <mergeCell ref="C10:Z10"/>
    <mergeCell ref="AA10:AB10"/>
    <mergeCell ref="C11:D11"/>
    <mergeCell ref="E11:F11"/>
    <mergeCell ref="S11:T11"/>
    <mergeCell ref="U11:V11"/>
    <mergeCell ref="W11:X11"/>
    <mergeCell ref="Y11:Z11"/>
    <mergeCell ref="AA11:AA12"/>
    <mergeCell ref="AB11:AB12"/>
    <mergeCell ref="G11:H11"/>
    <mergeCell ref="I11:J11"/>
    <mergeCell ref="K11:L11"/>
    <mergeCell ref="M11:N11"/>
    <mergeCell ref="O11:P11"/>
    <mergeCell ref="Q11:R11"/>
  </mergeCells>
  <pageMargins left="0.511811024" right="0.511811024" top="0.78740157499999996" bottom="0.78740157499999996" header="0.31496062000000002" footer="0.31496062000000002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C47"/>
  <sheetViews>
    <sheetView workbookViewId="0">
      <selection activeCell="L23" sqref="L23"/>
    </sheetView>
  </sheetViews>
  <sheetFormatPr defaultRowHeight="14.6" x14ac:dyDescent="0.4"/>
  <cols>
    <col min="1" max="1" width="33.69140625" customWidth="1"/>
  </cols>
  <sheetData>
    <row r="1" spans="1:29" x14ac:dyDescent="0.4">
      <c r="A1" s="309" t="s">
        <v>413</v>
      </c>
      <c r="B1" s="309"/>
      <c r="C1" s="309"/>
      <c r="D1" s="309"/>
      <c r="E1" s="309"/>
      <c r="F1" s="309"/>
      <c r="G1" s="309"/>
      <c r="H1" s="309"/>
      <c r="I1" s="309"/>
      <c r="J1" s="309"/>
      <c r="K1" s="309"/>
      <c r="L1" s="309"/>
      <c r="M1" s="309"/>
      <c r="N1" s="309"/>
      <c r="O1" s="309"/>
      <c r="P1" s="309"/>
      <c r="Q1" s="309"/>
      <c r="R1" s="309"/>
      <c r="S1" s="309"/>
      <c r="T1" s="309"/>
    </row>
    <row r="2" spans="1:29" x14ac:dyDescent="0.4">
      <c r="A2" s="309"/>
      <c r="B2" s="309"/>
      <c r="C2" s="309"/>
      <c r="D2" s="309"/>
      <c r="E2" s="309"/>
      <c r="F2" s="309"/>
      <c r="G2" s="309"/>
      <c r="H2" s="309"/>
      <c r="I2" s="309"/>
      <c r="J2" s="309"/>
      <c r="K2" s="309"/>
      <c r="L2" s="309"/>
      <c r="M2" s="309"/>
      <c r="N2" s="309"/>
      <c r="O2" s="309"/>
      <c r="P2" s="309"/>
      <c r="Q2" s="309"/>
      <c r="R2" s="309"/>
      <c r="S2" s="309"/>
      <c r="T2" s="309"/>
      <c r="U2" s="272"/>
      <c r="V2" s="272"/>
      <c r="W2" s="272"/>
      <c r="X2" s="272"/>
      <c r="Y2" s="272"/>
      <c r="Z2" s="272"/>
      <c r="AA2" s="272"/>
      <c r="AB2" s="272"/>
      <c r="AC2" s="272"/>
    </row>
    <row r="3" spans="1:29" ht="15" thickBot="1" x14ac:dyDescent="0.45">
      <c r="A3" s="395"/>
      <c r="B3" s="395"/>
      <c r="C3" s="395"/>
      <c r="D3" s="395"/>
      <c r="E3" s="395"/>
      <c r="F3" s="395"/>
      <c r="G3" s="395"/>
      <c r="H3" s="395"/>
      <c r="I3" s="395"/>
      <c r="J3" s="395"/>
      <c r="K3" s="395"/>
      <c r="L3" s="395"/>
      <c r="M3" s="395"/>
      <c r="N3" s="395"/>
      <c r="O3" s="395"/>
      <c r="P3" s="395"/>
      <c r="Q3" s="395"/>
      <c r="R3" s="395"/>
      <c r="S3" s="395"/>
      <c r="T3" s="395"/>
      <c r="U3" s="272"/>
      <c r="V3" s="272"/>
      <c r="W3" s="272"/>
      <c r="X3" s="272"/>
      <c r="Y3" s="272"/>
      <c r="Z3" s="272"/>
      <c r="AA3" s="272"/>
      <c r="AB3" s="272"/>
      <c r="AC3" s="272"/>
    </row>
    <row r="4" spans="1:29" s="1" customFormat="1" x14ac:dyDescent="0.4">
      <c r="A4" s="130" t="s">
        <v>414</v>
      </c>
      <c r="B4" s="130"/>
      <c r="C4" s="187"/>
      <c r="D4" s="187"/>
      <c r="E4" s="187"/>
      <c r="F4" s="187"/>
      <c r="G4" s="187"/>
      <c r="H4" s="187"/>
      <c r="I4" s="187"/>
      <c r="J4" s="187"/>
      <c r="K4" s="187"/>
      <c r="L4" s="187"/>
      <c r="M4" s="187"/>
      <c r="N4" s="187"/>
      <c r="O4" s="187"/>
      <c r="P4" s="187"/>
      <c r="Q4" s="187"/>
      <c r="R4" s="187"/>
      <c r="S4" s="187"/>
      <c r="T4" s="187"/>
      <c r="U4" s="272"/>
      <c r="V4" s="272"/>
      <c r="W4" s="272"/>
      <c r="X4" s="272"/>
      <c r="Y4" s="272"/>
      <c r="Z4" s="272"/>
      <c r="AA4" s="272"/>
      <c r="AB4" s="272"/>
      <c r="AC4" s="272"/>
    </row>
    <row r="5" spans="1:29" ht="18" x14ac:dyDescent="0.45">
      <c r="A5" s="130" t="s">
        <v>415</v>
      </c>
      <c r="B5" s="130"/>
      <c r="C5" s="273"/>
      <c r="D5" s="273"/>
      <c r="E5" s="273"/>
      <c r="F5" s="273"/>
      <c r="G5" s="273"/>
      <c r="H5" s="273"/>
      <c r="I5" s="273"/>
      <c r="J5" s="273"/>
      <c r="K5" s="273"/>
      <c r="L5" s="273"/>
      <c r="M5" s="273"/>
      <c r="N5" s="273"/>
      <c r="O5" s="273"/>
      <c r="P5" s="273"/>
      <c r="Q5" s="273"/>
      <c r="R5" s="273"/>
      <c r="S5" s="273"/>
      <c r="T5" s="274"/>
    </row>
    <row r="6" spans="1:29" ht="18.45" thickBot="1" x14ac:dyDescent="0.45">
      <c r="A6" s="134"/>
      <c r="B6" s="134"/>
      <c r="C6" s="275"/>
      <c r="D6" s="275"/>
      <c r="E6" s="275"/>
      <c r="F6" s="275"/>
      <c r="G6" s="275"/>
      <c r="H6" s="275"/>
      <c r="I6" s="275"/>
      <c r="J6" s="275"/>
      <c r="K6" s="275"/>
      <c r="L6" s="275"/>
      <c r="M6" s="275"/>
      <c r="N6" s="275"/>
      <c r="O6" s="275"/>
      <c r="P6" s="275"/>
      <c r="Q6" s="275"/>
      <c r="R6" s="275"/>
      <c r="S6" s="275"/>
      <c r="T6" s="276"/>
    </row>
    <row r="7" spans="1:29" ht="15" thickTop="1" x14ac:dyDescent="0.4">
      <c r="A7" s="426" t="s">
        <v>459</v>
      </c>
      <c r="B7" s="427"/>
      <c r="C7" s="427"/>
      <c r="D7" s="427"/>
      <c r="E7" s="427"/>
      <c r="F7" s="427"/>
      <c r="G7" s="427"/>
      <c r="H7" s="427"/>
      <c r="I7" s="427"/>
      <c r="J7" s="427"/>
      <c r="K7" s="427"/>
      <c r="L7" s="427"/>
      <c r="M7" s="427"/>
      <c r="N7" s="427"/>
      <c r="O7" s="427"/>
      <c r="P7" s="427"/>
      <c r="Q7" s="427"/>
      <c r="R7" s="427"/>
      <c r="S7" s="427"/>
      <c r="T7" s="428"/>
    </row>
    <row r="8" spans="1:29" ht="15" thickBot="1" x14ac:dyDescent="0.45">
      <c r="A8" s="429"/>
      <c r="B8" s="430"/>
      <c r="C8" s="431"/>
      <c r="D8" s="431"/>
      <c r="E8" s="431"/>
      <c r="F8" s="430"/>
      <c r="G8" s="430"/>
      <c r="H8" s="430"/>
      <c r="I8" s="430"/>
      <c r="J8" s="430"/>
      <c r="K8" s="430"/>
      <c r="L8" s="430"/>
      <c r="M8" s="430"/>
      <c r="N8" s="430"/>
      <c r="O8" s="430"/>
      <c r="P8" s="430"/>
      <c r="Q8" s="430"/>
      <c r="R8" s="430"/>
      <c r="S8" s="430"/>
      <c r="T8" s="432"/>
    </row>
    <row r="9" spans="1:29" ht="63.55" customHeight="1" thickTop="1" thickBot="1" x14ac:dyDescent="0.45">
      <c r="A9" s="419" t="s">
        <v>460</v>
      </c>
      <c r="B9" s="419"/>
      <c r="C9" s="419" t="s">
        <v>461</v>
      </c>
      <c r="D9" s="419"/>
      <c r="E9" s="419"/>
      <c r="F9" s="409" t="s">
        <v>462</v>
      </c>
      <c r="G9" s="409"/>
      <c r="H9" s="409"/>
      <c r="I9" s="409" t="s">
        <v>463</v>
      </c>
      <c r="J9" s="409"/>
      <c r="K9" s="409"/>
      <c r="L9" s="409" t="s">
        <v>464</v>
      </c>
      <c r="M9" s="409"/>
      <c r="N9" s="409"/>
      <c r="O9" s="409" t="s">
        <v>465</v>
      </c>
      <c r="P9" s="409"/>
      <c r="Q9" s="409"/>
      <c r="R9" s="409" t="s">
        <v>466</v>
      </c>
      <c r="S9" s="409"/>
      <c r="T9" s="409"/>
    </row>
    <row r="10" spans="1:29" ht="15.45" thickTop="1" thickBot="1" x14ac:dyDescent="0.45">
      <c r="A10" s="227" t="s">
        <v>467</v>
      </c>
      <c r="B10" s="228" t="s">
        <v>468</v>
      </c>
      <c r="C10" s="228" t="s">
        <v>469</v>
      </c>
      <c r="D10" s="228" t="s">
        <v>470</v>
      </c>
      <c r="E10" s="228" t="s">
        <v>471</v>
      </c>
      <c r="F10" s="228" t="s">
        <v>469</v>
      </c>
      <c r="G10" s="228" t="s">
        <v>470</v>
      </c>
      <c r="H10" s="228" t="s">
        <v>471</v>
      </c>
      <c r="I10" s="228" t="s">
        <v>469</v>
      </c>
      <c r="J10" s="228" t="s">
        <v>470</v>
      </c>
      <c r="K10" s="228" t="s">
        <v>471</v>
      </c>
      <c r="L10" s="228" t="s">
        <v>469</v>
      </c>
      <c r="M10" s="228" t="s">
        <v>470</v>
      </c>
      <c r="N10" s="228" t="s">
        <v>471</v>
      </c>
      <c r="O10" s="228" t="s">
        <v>469</v>
      </c>
      <c r="P10" s="228" t="s">
        <v>470</v>
      </c>
      <c r="Q10" s="228" t="s">
        <v>471</v>
      </c>
      <c r="R10" s="228" t="s">
        <v>469</v>
      </c>
      <c r="S10" s="228" t="s">
        <v>470</v>
      </c>
      <c r="T10" s="228" t="s">
        <v>471</v>
      </c>
    </row>
    <row r="11" spans="1:29" ht="15" thickTop="1" x14ac:dyDescent="0.4">
      <c r="A11" s="229" t="s">
        <v>472</v>
      </c>
      <c r="B11" s="303">
        <v>4.67</v>
      </c>
      <c r="C11" s="230">
        <v>3</v>
      </c>
      <c r="D11" s="230">
        <v>4</v>
      </c>
      <c r="E11" s="230">
        <v>5.5</v>
      </c>
      <c r="F11" s="231">
        <v>3.8</v>
      </c>
      <c r="G11" s="231">
        <v>4.01</v>
      </c>
      <c r="H11" s="231">
        <v>4.67</v>
      </c>
      <c r="I11" s="230">
        <v>3.43</v>
      </c>
      <c r="J11" s="230">
        <v>4.93</v>
      </c>
      <c r="K11" s="230">
        <v>6.71</v>
      </c>
      <c r="L11" s="230">
        <v>1.5</v>
      </c>
      <c r="M11" s="230">
        <v>3.45</v>
      </c>
      <c r="N11" s="230">
        <v>4.49</v>
      </c>
      <c r="O11" s="230">
        <v>5.29</v>
      </c>
      <c r="P11" s="230">
        <v>5.92</v>
      </c>
      <c r="Q11" s="230">
        <v>7.93</v>
      </c>
      <c r="R11" s="230">
        <v>4</v>
      </c>
      <c r="S11" s="230">
        <v>5.52</v>
      </c>
      <c r="T11" s="230" t="s">
        <v>473</v>
      </c>
    </row>
    <row r="12" spans="1:29" x14ac:dyDescent="0.4">
      <c r="A12" s="232" t="s">
        <v>474</v>
      </c>
      <c r="B12" s="303">
        <v>0.74</v>
      </c>
      <c r="C12" s="230">
        <v>0.8</v>
      </c>
      <c r="D12" s="230">
        <v>0.8</v>
      </c>
      <c r="E12" s="230">
        <v>1</v>
      </c>
      <c r="F12" s="231">
        <v>0.32</v>
      </c>
      <c r="G12" s="231">
        <v>0.4</v>
      </c>
      <c r="H12" s="231">
        <v>0.74</v>
      </c>
      <c r="I12" s="230">
        <v>0.28000000000000003</v>
      </c>
      <c r="J12" s="230">
        <v>0.49</v>
      </c>
      <c r="K12" s="230">
        <v>0.75</v>
      </c>
      <c r="L12" s="230">
        <v>0.3</v>
      </c>
      <c r="M12" s="230">
        <v>0.48</v>
      </c>
      <c r="N12" s="230">
        <v>0.82</v>
      </c>
      <c r="O12" s="230">
        <v>0.25</v>
      </c>
      <c r="P12" s="230">
        <v>0.51</v>
      </c>
      <c r="Q12" s="230">
        <v>0.56000000000000005</v>
      </c>
      <c r="R12" s="230">
        <v>0.81</v>
      </c>
      <c r="S12" s="230">
        <v>1.22</v>
      </c>
      <c r="T12" s="230">
        <v>1.99</v>
      </c>
    </row>
    <row r="13" spans="1:29" x14ac:dyDescent="0.4">
      <c r="A13" s="232" t="s">
        <v>475</v>
      </c>
      <c r="B13" s="303">
        <v>0.81</v>
      </c>
      <c r="C13" s="230">
        <v>0.97</v>
      </c>
      <c r="D13" s="230">
        <v>1.27</v>
      </c>
      <c r="E13" s="230">
        <v>1.27</v>
      </c>
      <c r="F13" s="231">
        <v>0.5</v>
      </c>
      <c r="G13" s="231">
        <v>0.56000000000000005</v>
      </c>
      <c r="H13" s="231">
        <v>0.97</v>
      </c>
      <c r="I13" s="230">
        <v>1</v>
      </c>
      <c r="J13" s="230">
        <v>1.39</v>
      </c>
      <c r="K13" s="230">
        <v>1.74</v>
      </c>
      <c r="L13" s="230">
        <v>0.56000000000000005</v>
      </c>
      <c r="M13" s="230">
        <v>0.85</v>
      </c>
      <c r="N13" s="230">
        <v>0.89</v>
      </c>
      <c r="O13" s="230">
        <v>1</v>
      </c>
      <c r="P13" s="230">
        <v>1.48</v>
      </c>
      <c r="Q13" s="230">
        <v>1.97</v>
      </c>
      <c r="R13" s="230">
        <v>1.46</v>
      </c>
      <c r="S13" s="230">
        <v>2.3199999999999998</v>
      </c>
      <c r="T13" s="230">
        <v>3.16</v>
      </c>
    </row>
    <row r="14" spans="1:29" x14ac:dyDescent="0.4">
      <c r="A14" s="232" t="s">
        <v>476</v>
      </c>
      <c r="B14" s="303">
        <v>1.1100000000000001</v>
      </c>
      <c r="C14" s="230">
        <v>0.59</v>
      </c>
      <c r="D14" s="230">
        <v>1.23</v>
      </c>
      <c r="E14" s="230">
        <v>1.39</v>
      </c>
      <c r="F14" s="231">
        <v>1.02</v>
      </c>
      <c r="G14" s="231">
        <v>1.1100000000000001</v>
      </c>
      <c r="H14" s="231">
        <v>1.21</v>
      </c>
      <c r="I14" s="230">
        <v>0.94</v>
      </c>
      <c r="J14" s="230">
        <v>0.99</v>
      </c>
      <c r="K14" s="230">
        <v>1.17</v>
      </c>
      <c r="L14" s="230">
        <v>0.85</v>
      </c>
      <c r="M14" s="230">
        <v>0.85</v>
      </c>
      <c r="N14" s="230">
        <v>1.1100000000000001</v>
      </c>
      <c r="O14" s="230">
        <v>1.01</v>
      </c>
      <c r="P14" s="230">
        <v>1.07</v>
      </c>
      <c r="Q14" s="230">
        <v>1.1100000000000001</v>
      </c>
      <c r="R14" s="230">
        <v>0.94</v>
      </c>
      <c r="S14" s="230">
        <v>1.02</v>
      </c>
      <c r="T14" s="230">
        <v>1.33</v>
      </c>
    </row>
    <row r="15" spans="1:29" ht="15" thickBot="1" x14ac:dyDescent="0.45">
      <c r="A15" s="233" t="s">
        <v>477</v>
      </c>
      <c r="B15" s="304">
        <v>7.3</v>
      </c>
      <c r="C15" s="234">
        <v>6.16</v>
      </c>
      <c r="D15" s="234">
        <v>7.4</v>
      </c>
      <c r="E15" s="234">
        <v>8.9600000000000009</v>
      </c>
      <c r="F15" s="235">
        <v>6.64</v>
      </c>
      <c r="G15" s="235">
        <v>7.3</v>
      </c>
      <c r="H15" s="235">
        <v>8.69</v>
      </c>
      <c r="I15" s="234">
        <v>6.74</v>
      </c>
      <c r="J15" s="234">
        <v>8.0399999999999991</v>
      </c>
      <c r="K15" s="234">
        <v>9.4</v>
      </c>
      <c r="L15" s="234">
        <v>3.5</v>
      </c>
      <c r="M15" s="234">
        <v>5.1100000000000003</v>
      </c>
      <c r="N15" s="234">
        <v>6.22</v>
      </c>
      <c r="O15" s="234">
        <v>8</v>
      </c>
      <c r="P15" s="234">
        <v>8.31</v>
      </c>
      <c r="Q15" s="234">
        <v>9.51</v>
      </c>
      <c r="R15" s="234">
        <v>7.14</v>
      </c>
      <c r="S15" s="234">
        <v>8.4</v>
      </c>
      <c r="T15" s="234">
        <v>10.43</v>
      </c>
    </row>
    <row r="16" spans="1:29" ht="15.45" thickTop="1" thickBot="1" x14ac:dyDescent="0.45">
      <c r="A16" s="236" t="s">
        <v>478</v>
      </c>
      <c r="B16" s="303">
        <v>3.65</v>
      </c>
      <c r="C16" s="410" t="s">
        <v>479</v>
      </c>
      <c r="D16" s="410"/>
      <c r="E16" s="410"/>
      <c r="F16" s="410"/>
      <c r="G16" s="410"/>
      <c r="H16" s="410"/>
      <c r="I16" s="410"/>
      <c r="J16" s="410"/>
      <c r="K16" s="410"/>
      <c r="L16" s="410"/>
      <c r="M16" s="410"/>
      <c r="N16" s="410"/>
      <c r="O16" s="410"/>
      <c r="P16" s="410"/>
      <c r="Q16" s="410"/>
      <c r="R16" s="410"/>
      <c r="S16" s="410"/>
      <c r="T16" s="410"/>
    </row>
    <row r="17" spans="1:20" ht="15" thickTop="1" x14ac:dyDescent="0.4">
      <c r="A17" s="229" t="s">
        <v>480</v>
      </c>
      <c r="B17" s="305">
        <v>0</v>
      </c>
      <c r="C17" s="411" t="s">
        <v>481</v>
      </c>
      <c r="D17" s="411"/>
      <c r="E17" s="411"/>
      <c r="F17" s="411"/>
      <c r="G17" s="411"/>
      <c r="H17" s="411"/>
      <c r="I17" s="411"/>
      <c r="J17" s="411"/>
      <c r="K17" s="411"/>
      <c r="L17" s="411"/>
      <c r="M17" s="411"/>
      <c r="N17" s="411"/>
      <c r="O17" s="411"/>
      <c r="P17" s="411"/>
      <c r="Q17" s="411"/>
      <c r="R17" s="411"/>
      <c r="S17" s="411"/>
      <c r="T17" s="411"/>
    </row>
    <row r="18" spans="1:20" x14ac:dyDescent="0.4">
      <c r="A18" s="237"/>
      <c r="B18" s="238"/>
      <c r="C18" s="239"/>
      <c r="D18" s="239"/>
      <c r="E18" s="239"/>
      <c r="F18" s="237"/>
      <c r="G18" s="237"/>
      <c r="H18" s="237"/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</row>
    <row r="19" spans="1:20" x14ac:dyDescent="0.4">
      <c r="A19" s="412" t="s">
        <v>482</v>
      </c>
      <c r="B19" s="412"/>
      <c r="C19" s="412"/>
      <c r="D19" s="412"/>
      <c r="E19" s="240"/>
      <c r="F19" s="413" t="s">
        <v>483</v>
      </c>
      <c r="G19" s="413"/>
      <c r="H19" s="413"/>
      <c r="I19" s="413"/>
      <c r="J19" s="413"/>
      <c r="K19" s="413"/>
      <c r="L19" s="413"/>
      <c r="M19" s="413"/>
      <c r="N19" s="413"/>
      <c r="O19" s="241"/>
      <c r="P19" s="241"/>
      <c r="Q19" s="241"/>
      <c r="R19" s="241"/>
      <c r="S19" s="241"/>
      <c r="T19" s="241"/>
    </row>
    <row r="20" spans="1:20" ht="15" thickBot="1" x14ac:dyDescent="0.45">
      <c r="A20" s="414" t="s">
        <v>484</v>
      </c>
      <c r="B20" s="415"/>
      <c r="C20" s="415"/>
      <c r="D20" s="416"/>
      <c r="E20" s="240"/>
      <c r="F20" s="417" t="s">
        <v>485</v>
      </c>
      <c r="G20" s="418"/>
      <c r="H20" s="418"/>
      <c r="I20" s="418"/>
      <c r="J20" s="418"/>
      <c r="K20" s="418"/>
      <c r="L20" s="242" t="s">
        <v>469</v>
      </c>
      <c r="M20" s="243" t="s">
        <v>470</v>
      </c>
      <c r="N20" s="244" t="s">
        <v>471</v>
      </c>
      <c r="O20" s="241"/>
      <c r="P20" s="241"/>
      <c r="Q20" s="241"/>
      <c r="R20" s="241"/>
      <c r="S20" s="241"/>
      <c r="T20" s="241"/>
    </row>
    <row r="21" spans="1:20" ht="30" customHeight="1" x14ac:dyDescent="0.4">
      <c r="A21" s="420" t="s">
        <v>486</v>
      </c>
      <c r="B21" s="421"/>
      <c r="C21" s="421"/>
      <c r="D21" s="422"/>
      <c r="E21" s="240"/>
      <c r="F21" s="423" t="s">
        <v>461</v>
      </c>
      <c r="G21" s="424"/>
      <c r="H21" s="424"/>
      <c r="I21" s="424"/>
      <c r="J21" s="424"/>
      <c r="K21" s="425"/>
      <c r="L21" s="245">
        <v>20.34</v>
      </c>
      <c r="M21" s="245">
        <v>22.12</v>
      </c>
      <c r="N21" s="245">
        <v>25</v>
      </c>
      <c r="O21" s="241"/>
      <c r="P21" s="241"/>
      <c r="Q21" s="241"/>
      <c r="R21" s="241"/>
      <c r="S21" s="241"/>
      <c r="T21" s="241"/>
    </row>
    <row r="22" spans="1:20" ht="15" thickBot="1" x14ac:dyDescent="0.45">
      <c r="A22" s="420" t="s">
        <v>487</v>
      </c>
      <c r="B22" s="421"/>
      <c r="C22" s="421"/>
      <c r="D22" s="422"/>
      <c r="E22" s="241"/>
      <c r="F22" s="403" t="s">
        <v>488</v>
      </c>
      <c r="G22" s="404"/>
      <c r="H22" s="404"/>
      <c r="I22" s="404"/>
      <c r="J22" s="404"/>
      <c r="K22" s="405"/>
      <c r="L22" s="246">
        <v>19.600000000000001</v>
      </c>
      <c r="M22" s="246">
        <v>20.97</v>
      </c>
      <c r="N22" s="246">
        <v>24.23</v>
      </c>
      <c r="O22" s="241"/>
      <c r="P22" s="241"/>
      <c r="Q22" s="241"/>
      <c r="R22" s="241"/>
      <c r="S22" s="241"/>
      <c r="T22" s="241"/>
    </row>
    <row r="23" spans="1:20" ht="21" thickTop="1" thickBot="1" x14ac:dyDescent="0.45">
      <c r="A23" s="247" t="s">
        <v>489</v>
      </c>
      <c r="B23" s="248">
        <f>ROUND(((1+(B11+B12+B13)/100)*((1+B14/100)*(1+B15/100))/(1-(B16+B17)/100))-1,4)</f>
        <v>0.19600000000000001</v>
      </c>
      <c r="C23" s="249"/>
      <c r="D23" s="250"/>
      <c r="E23" s="241"/>
      <c r="F23" s="403" t="s">
        <v>490</v>
      </c>
      <c r="G23" s="404"/>
      <c r="H23" s="404"/>
      <c r="I23" s="404"/>
      <c r="J23" s="404"/>
      <c r="K23" s="405"/>
      <c r="L23" s="246">
        <v>20.76</v>
      </c>
      <c r="M23" s="246">
        <v>24.18</v>
      </c>
      <c r="N23" s="246">
        <v>26.44</v>
      </c>
      <c r="O23" s="241"/>
      <c r="P23" s="241"/>
      <c r="Q23" s="241"/>
      <c r="R23" s="241"/>
      <c r="S23" s="241"/>
      <c r="T23" s="241"/>
    </row>
    <row r="24" spans="1:20" ht="18.45" thickTop="1" x14ac:dyDescent="0.4">
      <c r="A24" s="406" t="s">
        <v>491</v>
      </c>
      <c r="B24" s="407"/>
      <c r="C24" s="407"/>
      <c r="D24" s="408"/>
      <c r="E24" s="241"/>
      <c r="F24" s="403" t="s">
        <v>492</v>
      </c>
      <c r="G24" s="404"/>
      <c r="H24" s="404"/>
      <c r="I24" s="404"/>
      <c r="J24" s="404"/>
      <c r="K24" s="405"/>
      <c r="L24" s="246">
        <v>24</v>
      </c>
      <c r="M24" s="246">
        <v>25.84</v>
      </c>
      <c r="N24" s="246">
        <v>27.86</v>
      </c>
      <c r="O24" s="241"/>
      <c r="P24" s="241"/>
      <c r="Q24" s="241"/>
      <c r="R24" s="241"/>
      <c r="S24" s="241"/>
      <c r="T24" s="241"/>
    </row>
    <row r="25" spans="1:20" x14ac:dyDescent="0.4">
      <c r="A25" s="251"/>
      <c r="B25" s="252"/>
      <c r="C25" s="252"/>
      <c r="D25" s="253"/>
      <c r="E25" s="241"/>
      <c r="F25" s="403" t="s">
        <v>493</v>
      </c>
      <c r="G25" s="404"/>
      <c r="H25" s="404"/>
      <c r="I25" s="404"/>
      <c r="J25" s="404"/>
      <c r="K25" s="405"/>
      <c r="L25" s="246">
        <v>22.8</v>
      </c>
      <c r="M25" s="246">
        <v>27.48</v>
      </c>
      <c r="N25" s="246">
        <v>30.95</v>
      </c>
      <c r="O25" s="241"/>
      <c r="P25" s="241"/>
      <c r="Q25" s="241"/>
      <c r="R25" s="241"/>
      <c r="S25" s="241"/>
      <c r="T25" s="241"/>
    </row>
    <row r="26" spans="1:20" x14ac:dyDescent="0.4">
      <c r="A26" s="254"/>
      <c r="B26" s="255"/>
      <c r="C26" s="255"/>
      <c r="D26" s="256"/>
      <c r="E26" s="241"/>
      <c r="F26" s="433" t="s">
        <v>494</v>
      </c>
      <c r="G26" s="434"/>
      <c r="H26" s="434"/>
      <c r="I26" s="434"/>
      <c r="J26" s="434"/>
      <c r="K26" s="435"/>
      <c r="L26" s="257">
        <v>11.1</v>
      </c>
      <c r="M26" s="257">
        <v>14.02</v>
      </c>
      <c r="N26" s="257">
        <v>16.8</v>
      </c>
      <c r="O26" s="241"/>
      <c r="P26" s="241"/>
      <c r="Q26" s="241"/>
      <c r="R26" s="241"/>
      <c r="S26" s="241"/>
      <c r="T26" s="241"/>
    </row>
    <row r="27" spans="1:20" x14ac:dyDescent="0.4">
      <c r="A27" s="258"/>
      <c r="B27" s="259"/>
      <c r="C27" s="259"/>
      <c r="D27" s="260"/>
      <c r="E27" s="241"/>
      <c r="F27" s="241"/>
      <c r="G27" s="241"/>
      <c r="H27" s="241"/>
      <c r="I27" s="241"/>
      <c r="J27" s="241"/>
      <c r="K27" s="241"/>
      <c r="L27" s="241"/>
      <c r="M27" s="241"/>
      <c r="N27" s="241"/>
      <c r="O27" s="241"/>
      <c r="P27" s="241"/>
      <c r="Q27" s="241"/>
      <c r="R27" s="241"/>
      <c r="S27" s="241"/>
      <c r="T27" s="241"/>
    </row>
    <row r="28" spans="1:20" x14ac:dyDescent="0.4">
      <c r="A28" s="241"/>
      <c r="B28" s="241"/>
      <c r="C28" s="241"/>
      <c r="D28" s="241"/>
      <c r="E28" s="241"/>
      <c r="F28" s="241"/>
      <c r="G28" s="241"/>
      <c r="H28" s="241"/>
      <c r="I28" s="241"/>
      <c r="J28" s="241"/>
      <c r="K28" s="241"/>
      <c r="L28" s="241"/>
      <c r="M28" s="241"/>
      <c r="N28" s="241"/>
      <c r="O28" s="241"/>
      <c r="P28" s="241"/>
      <c r="Q28" s="241"/>
      <c r="R28" s="241"/>
      <c r="S28" s="241"/>
      <c r="T28" s="241"/>
    </row>
    <row r="29" spans="1:20" ht="15" thickBot="1" x14ac:dyDescent="0.45">
      <c r="A29" s="261" t="s">
        <v>495</v>
      </c>
      <c r="B29" s="262"/>
      <c r="C29" s="262"/>
      <c r="D29" s="262"/>
      <c r="E29" s="241"/>
      <c r="F29" s="241"/>
      <c r="G29" s="241"/>
      <c r="H29" s="241"/>
      <c r="I29" s="241"/>
      <c r="J29" s="241"/>
      <c r="K29" s="241"/>
      <c r="L29" s="241"/>
      <c r="M29" s="241"/>
      <c r="N29" s="241"/>
      <c r="O29" s="241"/>
      <c r="P29" s="241"/>
      <c r="Q29" s="241"/>
      <c r="R29" s="241"/>
      <c r="S29" s="241"/>
      <c r="T29" s="241"/>
    </row>
    <row r="30" spans="1:20" x14ac:dyDescent="0.4">
      <c r="A30" s="263"/>
      <c r="B30" s="264"/>
      <c r="C30" s="264"/>
      <c r="D30" s="264"/>
      <c r="E30" s="264"/>
      <c r="F30" s="264"/>
      <c r="G30" s="264"/>
      <c r="H30" s="264"/>
      <c r="I30" s="264"/>
      <c r="J30" s="264"/>
      <c r="K30" s="241"/>
      <c r="L30" s="241"/>
      <c r="M30" s="241"/>
      <c r="N30" s="241"/>
      <c r="O30" s="241"/>
      <c r="P30" s="241"/>
      <c r="Q30" s="241"/>
      <c r="R30" s="241"/>
      <c r="S30" s="241"/>
      <c r="T30" s="241"/>
    </row>
    <row r="31" spans="1:20" x14ac:dyDescent="0.4">
      <c r="A31" s="265" t="s">
        <v>496</v>
      </c>
      <c r="B31" s="264"/>
      <c r="C31" s="264"/>
      <c r="D31" s="264"/>
      <c r="E31" s="264"/>
      <c r="F31" s="264"/>
      <c r="G31" s="264">
        <f>(1+B11+B12+B13)*(1+B14)*(1+B15)</f>
        <v>126.44386000000003</v>
      </c>
      <c r="H31" s="264">
        <f>G31</f>
        <v>126.44386000000003</v>
      </c>
      <c r="I31" s="266">
        <f>100-B16</f>
        <v>96.35</v>
      </c>
      <c r="J31" s="264">
        <f>H31/I31</f>
        <v>1.3123389724961083</v>
      </c>
      <c r="K31" s="241"/>
      <c r="L31" s="241"/>
      <c r="M31" s="241"/>
      <c r="N31" s="241"/>
      <c r="O31" s="241"/>
      <c r="P31" s="241"/>
      <c r="Q31" s="241"/>
      <c r="R31" s="241"/>
      <c r="S31" s="241"/>
      <c r="T31" s="241"/>
    </row>
    <row r="32" spans="1:20" x14ac:dyDescent="0.4">
      <c r="A32" s="265" t="s">
        <v>497</v>
      </c>
      <c r="B32" s="267"/>
      <c r="C32" s="267"/>
      <c r="D32" s="267"/>
      <c r="E32" s="267"/>
      <c r="F32" s="267"/>
      <c r="G32" s="267"/>
      <c r="H32" s="267"/>
      <c r="I32" s="267"/>
      <c r="J32" s="267"/>
      <c r="K32" s="226"/>
      <c r="L32" s="226"/>
      <c r="M32" s="226"/>
      <c r="N32" s="226"/>
      <c r="O32" s="226"/>
      <c r="P32" s="226"/>
      <c r="Q32" s="226"/>
      <c r="R32" s="226"/>
      <c r="S32" s="226"/>
      <c r="T32" s="226"/>
    </row>
    <row r="33" spans="1:29" x14ac:dyDescent="0.4">
      <c r="A33" s="265" t="s">
        <v>498</v>
      </c>
      <c r="B33" s="267"/>
      <c r="C33" s="267"/>
      <c r="D33" s="267"/>
      <c r="E33" s="267"/>
      <c r="F33" s="267"/>
      <c r="G33" s="267"/>
      <c r="H33" s="267"/>
      <c r="I33" s="267"/>
      <c r="J33" s="267"/>
      <c r="K33" s="226"/>
      <c r="L33" s="226"/>
      <c r="M33" s="226"/>
      <c r="N33" s="226"/>
      <c r="O33" s="226"/>
      <c r="P33" s="226"/>
      <c r="Q33" s="226"/>
      <c r="R33" s="226"/>
      <c r="S33" s="226"/>
      <c r="T33" s="226"/>
    </row>
    <row r="34" spans="1:29" x14ac:dyDescent="0.4">
      <c r="A34" s="265" t="s">
        <v>499</v>
      </c>
      <c r="B34" s="264"/>
      <c r="C34" s="264"/>
      <c r="D34" s="264"/>
      <c r="E34" s="264"/>
      <c r="F34" s="264"/>
      <c r="G34" s="264"/>
      <c r="H34" s="264"/>
      <c r="I34" s="264"/>
      <c r="J34" s="264"/>
      <c r="K34" s="241"/>
      <c r="L34" s="241"/>
      <c r="M34" s="241"/>
      <c r="N34" s="226"/>
      <c r="O34" s="226"/>
      <c r="P34" s="226"/>
      <c r="Q34" s="226"/>
      <c r="R34" s="226"/>
      <c r="S34" s="226"/>
      <c r="T34" s="226"/>
    </row>
    <row r="35" spans="1:29" x14ac:dyDescent="0.4">
      <c r="A35" s="265" t="s">
        <v>500</v>
      </c>
      <c r="B35" s="264"/>
      <c r="C35" s="264"/>
      <c r="D35" s="264"/>
      <c r="E35" s="264"/>
      <c r="F35" s="264"/>
      <c r="G35" s="264"/>
      <c r="H35" s="264"/>
      <c r="I35" s="264"/>
      <c r="J35" s="264"/>
      <c r="K35" s="241"/>
      <c r="L35" s="241"/>
      <c r="M35" s="241"/>
      <c r="N35" s="241"/>
      <c r="O35" s="241"/>
      <c r="P35" s="241"/>
      <c r="Q35" s="241"/>
      <c r="R35" s="241"/>
      <c r="S35" s="241"/>
      <c r="T35" s="241"/>
    </row>
    <row r="36" spans="1:29" x14ac:dyDescent="0.4">
      <c r="A36" s="268"/>
      <c r="B36" s="269"/>
      <c r="C36" s="269"/>
      <c r="D36" s="269"/>
      <c r="E36" s="269"/>
      <c r="F36" s="269"/>
      <c r="G36" s="269"/>
      <c r="H36" s="268"/>
      <c r="I36" s="269"/>
      <c r="J36" s="270"/>
      <c r="K36" s="270"/>
      <c r="L36" s="271"/>
      <c r="M36" s="271"/>
      <c r="N36" s="271"/>
      <c r="O36" s="271"/>
      <c r="P36" s="271"/>
      <c r="Q36" s="271"/>
      <c r="R36" s="269"/>
      <c r="S36" s="269"/>
      <c r="T36" s="269"/>
    </row>
    <row r="37" spans="1:29" x14ac:dyDescent="0.4">
      <c r="A37" s="268"/>
      <c r="B37" s="269"/>
      <c r="C37" s="269"/>
      <c r="D37" s="269"/>
      <c r="E37" s="269"/>
      <c r="F37" s="269"/>
      <c r="G37" s="269"/>
      <c r="H37" s="268"/>
      <c r="I37" s="269"/>
      <c r="J37" s="270"/>
      <c r="K37" s="270"/>
      <c r="L37" s="271"/>
      <c r="M37" s="271"/>
      <c r="N37" s="436"/>
      <c r="O37" s="436"/>
      <c r="P37" s="436"/>
      <c r="Q37" s="436"/>
      <c r="R37" s="436"/>
      <c r="S37" s="269"/>
      <c r="T37" s="269"/>
    </row>
    <row r="38" spans="1:29" x14ac:dyDescent="0.4">
      <c r="A38" s="241" t="s">
        <v>501</v>
      </c>
      <c r="B38" s="241"/>
      <c r="C38" s="241"/>
      <c r="D38" s="241"/>
      <c r="E38" s="241"/>
      <c r="F38" s="241"/>
      <c r="G38" s="241"/>
      <c r="H38" s="241"/>
      <c r="I38" s="241"/>
      <c r="J38" s="241"/>
      <c r="K38" s="241"/>
      <c r="L38" s="241"/>
      <c r="M38" s="241"/>
      <c r="N38" s="241"/>
      <c r="O38" s="241"/>
      <c r="P38" s="241"/>
      <c r="Q38" s="241"/>
      <c r="R38" s="241"/>
      <c r="S38" s="241"/>
      <c r="T38" s="241"/>
    </row>
    <row r="39" spans="1:29" x14ac:dyDescent="0.4">
      <c r="A39" s="241" t="s">
        <v>502</v>
      </c>
      <c r="B39" s="241"/>
      <c r="C39" s="241"/>
      <c r="D39" s="241"/>
      <c r="E39" s="241"/>
      <c r="F39" s="241"/>
      <c r="G39" s="241"/>
      <c r="H39" s="241"/>
      <c r="I39" s="241"/>
      <c r="J39" s="241"/>
      <c r="K39" s="241"/>
      <c r="L39" s="241"/>
      <c r="M39" s="241"/>
      <c r="N39" s="241"/>
      <c r="O39" s="241"/>
      <c r="P39" s="241"/>
      <c r="Q39" s="241"/>
      <c r="R39" s="241"/>
      <c r="S39" s="241"/>
      <c r="T39" s="241"/>
    </row>
    <row r="40" spans="1:29" x14ac:dyDescent="0.4">
      <c r="A40" s="241"/>
      <c r="B40" s="241"/>
      <c r="C40" s="241"/>
      <c r="D40" s="241"/>
      <c r="E40" s="241"/>
      <c r="F40" s="241"/>
      <c r="G40" s="241"/>
      <c r="H40" s="241"/>
      <c r="I40" s="241"/>
      <c r="J40" s="241"/>
      <c r="K40" s="241"/>
      <c r="L40" s="241"/>
      <c r="M40" s="241"/>
      <c r="N40" s="241"/>
      <c r="O40" s="241"/>
      <c r="P40" s="241"/>
      <c r="Q40" s="241"/>
      <c r="R40" s="241"/>
      <c r="S40" s="241"/>
      <c r="T40" s="241"/>
    </row>
    <row r="41" spans="1:29" x14ac:dyDescent="0.4">
      <c r="A41" s="241"/>
      <c r="B41" s="241"/>
      <c r="C41" s="241"/>
      <c r="D41" s="241"/>
      <c r="E41" s="241"/>
      <c r="F41" s="241"/>
      <c r="G41" s="241"/>
      <c r="H41" s="241"/>
      <c r="I41" s="241"/>
      <c r="J41" s="241"/>
      <c r="K41" s="241"/>
      <c r="L41" s="241"/>
      <c r="M41" s="241"/>
      <c r="N41" s="241"/>
      <c r="O41" s="241"/>
      <c r="P41" s="241"/>
      <c r="Q41" s="241"/>
      <c r="R41" s="241"/>
      <c r="S41" s="241"/>
      <c r="T41" s="241"/>
    </row>
    <row r="42" spans="1:29" x14ac:dyDescent="0.4">
      <c r="A42" s="241"/>
      <c r="B42" s="241"/>
      <c r="C42" s="241"/>
      <c r="D42" s="241"/>
      <c r="E42" s="241"/>
      <c r="F42" s="241"/>
      <c r="G42" s="241"/>
      <c r="H42" s="241"/>
      <c r="I42" s="241"/>
      <c r="J42" s="241"/>
      <c r="K42" s="241"/>
      <c r="L42" s="241"/>
      <c r="M42" s="241"/>
      <c r="N42" s="241"/>
      <c r="O42" s="241"/>
      <c r="P42" s="241"/>
      <c r="Q42" s="241"/>
      <c r="R42" s="241"/>
      <c r="S42" s="241"/>
      <c r="T42" s="241"/>
    </row>
    <row r="43" spans="1:29" ht="47.6" customHeight="1" x14ac:dyDescent="0.4">
      <c r="A43" s="437" t="s">
        <v>503</v>
      </c>
      <c r="B43" s="437"/>
      <c r="C43" s="437"/>
      <c r="D43" s="437"/>
      <c r="E43" s="437"/>
      <c r="F43" s="437"/>
      <c r="G43" s="437"/>
      <c r="H43" s="437"/>
      <c r="I43" s="437"/>
      <c r="J43" s="241"/>
      <c r="K43" s="241"/>
      <c r="L43" s="241"/>
      <c r="M43" s="241"/>
      <c r="N43" s="226"/>
      <c r="O43" s="226"/>
      <c r="P43" s="226"/>
      <c r="Q43" s="226"/>
      <c r="R43" s="226"/>
      <c r="S43" s="226"/>
      <c r="T43" s="226"/>
    </row>
    <row r="45" spans="1:29" ht="14.6" customHeight="1" x14ac:dyDescent="0.4">
      <c r="A45" s="308" t="s">
        <v>458</v>
      </c>
      <c r="B45" s="308"/>
      <c r="C45" s="308"/>
      <c r="D45" s="308"/>
      <c r="E45" s="308"/>
      <c r="F45" s="308"/>
      <c r="G45" s="308"/>
      <c r="H45" s="308"/>
      <c r="I45" s="308"/>
      <c r="J45" s="308"/>
      <c r="K45" s="308"/>
      <c r="L45" s="308"/>
      <c r="M45" s="308"/>
      <c r="N45" s="308"/>
      <c r="O45" s="308"/>
      <c r="P45" s="308"/>
      <c r="Q45" s="308"/>
      <c r="R45" s="308"/>
      <c r="S45" s="308"/>
      <c r="T45" s="308"/>
      <c r="U45" s="225"/>
      <c r="V45" s="225"/>
      <c r="W45" s="225"/>
      <c r="X45" s="225"/>
      <c r="Y45" s="225"/>
      <c r="Z45" s="225"/>
      <c r="AA45" s="225"/>
      <c r="AB45" s="225"/>
      <c r="AC45" s="225"/>
    </row>
    <row r="46" spans="1:29" ht="14.6" customHeight="1" x14ac:dyDescent="0.4">
      <c r="A46" s="308"/>
      <c r="B46" s="308"/>
      <c r="C46" s="308"/>
      <c r="D46" s="308"/>
      <c r="E46" s="308"/>
      <c r="F46" s="308"/>
      <c r="G46" s="308"/>
      <c r="H46" s="308"/>
      <c r="I46" s="308"/>
      <c r="J46" s="308"/>
      <c r="K46" s="308"/>
      <c r="L46" s="308"/>
      <c r="M46" s="308"/>
      <c r="N46" s="308"/>
      <c r="O46" s="308"/>
      <c r="P46" s="308"/>
      <c r="Q46" s="308"/>
      <c r="R46" s="308"/>
      <c r="S46" s="308"/>
      <c r="T46" s="308"/>
      <c r="U46" s="225"/>
      <c r="V46" s="225"/>
      <c r="W46" s="225"/>
      <c r="X46" s="225"/>
      <c r="Y46" s="225"/>
      <c r="Z46" s="225"/>
      <c r="AA46" s="225"/>
      <c r="AB46" s="225"/>
      <c r="AC46" s="225"/>
    </row>
    <row r="47" spans="1:29" ht="14.6" customHeight="1" x14ac:dyDescent="0.4">
      <c r="A47" s="308"/>
      <c r="B47" s="308"/>
      <c r="C47" s="308"/>
      <c r="D47" s="308"/>
      <c r="E47" s="308"/>
      <c r="F47" s="308"/>
      <c r="G47" s="308"/>
      <c r="H47" s="308"/>
      <c r="I47" s="308"/>
      <c r="J47" s="308"/>
      <c r="K47" s="308"/>
      <c r="L47" s="308"/>
      <c r="M47" s="308"/>
      <c r="N47" s="308"/>
      <c r="O47" s="308"/>
      <c r="P47" s="308"/>
      <c r="Q47" s="308"/>
      <c r="R47" s="308"/>
      <c r="S47" s="308"/>
      <c r="T47" s="308"/>
      <c r="U47" s="225"/>
      <c r="V47" s="225"/>
      <c r="W47" s="225"/>
      <c r="X47" s="225"/>
      <c r="Y47" s="225"/>
      <c r="Z47" s="225"/>
      <c r="AA47" s="225"/>
      <c r="AB47" s="225"/>
      <c r="AC47" s="225"/>
    </row>
  </sheetData>
  <sheetProtection password="DDF1" sheet="1" objects="1" scenarios="1"/>
  <mergeCells count="27">
    <mergeCell ref="A45:T47"/>
    <mergeCell ref="F25:K25"/>
    <mergeCell ref="F26:K26"/>
    <mergeCell ref="N37:R37"/>
    <mergeCell ref="A43:I43"/>
    <mergeCell ref="A1:T3"/>
    <mergeCell ref="A21:D21"/>
    <mergeCell ref="F21:K21"/>
    <mergeCell ref="A22:D22"/>
    <mergeCell ref="F22:K22"/>
    <mergeCell ref="A7:T8"/>
    <mergeCell ref="F23:K23"/>
    <mergeCell ref="A24:D24"/>
    <mergeCell ref="F24:K24"/>
    <mergeCell ref="R9:T9"/>
    <mergeCell ref="C16:T16"/>
    <mergeCell ref="C17:T17"/>
    <mergeCell ref="A19:D19"/>
    <mergeCell ref="F19:N19"/>
    <mergeCell ref="A20:D20"/>
    <mergeCell ref="F20:K20"/>
    <mergeCell ref="A9:B9"/>
    <mergeCell ref="C9:E9"/>
    <mergeCell ref="F9:H9"/>
    <mergeCell ref="I9:K9"/>
    <mergeCell ref="L9:N9"/>
    <mergeCell ref="O9:Q9"/>
  </mergeCells>
  <pageMargins left="0.511811024" right="0.511811024" top="0.78740157499999996" bottom="0.78740157499999996" header="0.31496062000000002" footer="0.31496062000000002"/>
  <drawing r:id="rId1"/>
  <legacyDrawing r:id="rId2"/>
  <oleObjects>
    <mc:AlternateContent xmlns:mc="http://schemas.openxmlformats.org/markup-compatibility/2006">
      <mc:Choice Requires="x14">
        <oleObject progId="Microsoft Equation 3.0" shapeId="4097" r:id="rId3">
          <objectPr defaultSize="0" autoPict="0" r:id="rId4">
            <anchor moveWithCells="1" sizeWithCells="1">
              <from>
                <xdr:col>0</xdr:col>
                <xdr:colOff>326571</xdr:colOff>
                <xdr:row>24</xdr:row>
                <xdr:rowOff>76200</xdr:rowOff>
              </from>
              <to>
                <xdr:col>3</xdr:col>
                <xdr:colOff>446314</xdr:colOff>
                <xdr:row>26</xdr:row>
                <xdr:rowOff>141514</xdr:rowOff>
              </to>
            </anchor>
          </objectPr>
        </oleObject>
      </mc:Choice>
      <mc:Fallback>
        <oleObject progId="Microsoft Equation 3.0" shapeId="4097" r:id="rId3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4</vt:i4>
      </vt:variant>
    </vt:vector>
  </HeadingPairs>
  <TitlesOfParts>
    <vt:vector size="4" baseType="lpstr">
      <vt:lpstr>ORÇAMENTO</vt:lpstr>
      <vt:lpstr>CRONOGRAMA "A"</vt:lpstr>
      <vt:lpstr>CRONOCRAMA "B"</vt:lpstr>
      <vt:lpstr>BDI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Radames Zanollo</dc:creator>
  <cp:lastModifiedBy>Radames Zanollo</cp:lastModifiedBy>
  <dcterms:created xsi:type="dcterms:W3CDTF">2022-11-10T18:22:42Z</dcterms:created>
  <dcterms:modified xsi:type="dcterms:W3CDTF">2023-05-17T14:31:36Z</dcterms:modified>
</cp:coreProperties>
</file>