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3820"/>
  <mc:AlternateContent xmlns:mc="http://schemas.openxmlformats.org/markup-compatibility/2006">
    <mc:Choice Requires="x15">
      <x15ac:absPath xmlns:x15ac="http://schemas.microsoft.com/office/spreadsheetml/2010/11/ac" url="C:\Users\Raphael\Desktop\PLANEJMANTO &amp; ENGENHARIA\2021\ESCOLA NOVA\PROCESSO LICITATORIO\"/>
    </mc:Choice>
  </mc:AlternateContent>
  <bookViews>
    <workbookView xWindow="0" yWindow="0" windowWidth="24000" windowHeight="9735" activeTab="2"/>
  </bookViews>
  <sheets>
    <sheet name="PLAN" sheetId="1" r:id="rId1"/>
    <sheet name="CRON" sheetId="2" r:id="rId2"/>
    <sheet name="PLAN FORN" sheetId="3" r:id="rId3"/>
    <sheet name="CRON FORN" sheetId="4" r:id="rId4"/>
  </sheets>
  <definedNames>
    <definedName name="_xlnm._FilterDatabase" localSheetId="2" hidden="1">'PLAN FORN'!$A$18:$I$488</definedName>
    <definedName name="_xlnm.Print_Area" localSheetId="1">CRON!$A$1:$AR$36</definedName>
    <definedName name="_xlnm.Print_Area" localSheetId="3">'CRON FORN'!$A$1:$AV$36</definedName>
    <definedName name="_xlnm.Print_Area" localSheetId="0">PLAN!$A$1:$M$488</definedName>
    <definedName name="_xlnm.Print_Area" localSheetId="2">'PLAN FORN'!$A$1:$I$488</definedName>
    <definedName name="_xlnm.Print_Titles" localSheetId="0">PLAN!$1:$19</definedName>
    <definedName name="_xlnm.Print_Titles" localSheetId="2">'PLAN FORN'!$1:$19</definedName>
  </definedNames>
  <calcPr calcId="152511"/>
</workbook>
</file>

<file path=xl/calcChain.xml><?xml version="1.0" encoding="utf-8"?>
<calcChain xmlns="http://schemas.openxmlformats.org/spreadsheetml/2006/main">
  <c r="AB18" i="4" l="1"/>
  <c r="AE18" i="4" s="1"/>
  <c r="AH18" i="4" s="1"/>
  <c r="AK18" i="4" s="1"/>
  <c r="AN18" i="4" s="1"/>
  <c r="AQ18" i="4" s="1"/>
  <c r="AT18" i="4" s="1"/>
  <c r="Y18" i="4"/>
  <c r="V18" i="4"/>
  <c r="T15" i="4"/>
  <c r="G22" i="3"/>
  <c r="G484" i="3" l="1"/>
  <c r="G483" i="3"/>
  <c r="G482" i="3"/>
  <c r="G481" i="3"/>
  <c r="G480" i="3"/>
  <c r="G479" i="3"/>
  <c r="G478" i="3"/>
  <c r="G477" i="3"/>
  <c r="G476" i="3"/>
  <c r="G475" i="3"/>
  <c r="G473" i="3"/>
  <c r="G472" i="3" s="1"/>
  <c r="G471" i="3"/>
  <c r="G470" i="3"/>
  <c r="G469" i="3"/>
  <c r="G467" i="3"/>
  <c r="G466" i="3" s="1"/>
  <c r="G465" i="3"/>
  <c r="G464" i="3"/>
  <c r="G463" i="3"/>
  <c r="G462" i="3"/>
  <c r="G461" i="3"/>
  <c r="G460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E445" i="3"/>
  <c r="G443" i="3"/>
  <c r="G442" i="3"/>
  <c r="G441" i="3"/>
  <c r="G440" i="3"/>
  <c r="G439" i="3"/>
  <c r="G438" i="3"/>
  <c r="G437" i="3"/>
  <c r="G435" i="3"/>
  <c r="G434" i="3"/>
  <c r="G433" i="3"/>
  <c r="G432" i="3"/>
  <c r="G431" i="3"/>
  <c r="G428" i="3"/>
  <c r="G427" i="3"/>
  <c r="G425" i="3"/>
  <c r="G424" i="3"/>
  <c r="G423" i="3"/>
  <c r="G422" i="3"/>
  <c r="G421" i="3"/>
  <c r="G420" i="3"/>
  <c r="G419" i="3"/>
  <c r="G418" i="3"/>
  <c r="G417" i="3"/>
  <c r="G416" i="3"/>
  <c r="G414" i="3"/>
  <c r="G413" i="3"/>
  <c r="G412" i="3"/>
  <c r="G409" i="3"/>
  <c r="G408" i="3" s="1"/>
  <c r="G407" i="3"/>
  <c r="G406" i="3"/>
  <c r="G405" i="3"/>
  <c r="G404" i="3"/>
  <c r="G401" i="3"/>
  <c r="G399" i="3"/>
  <c r="G398" i="3"/>
  <c r="G397" i="3"/>
  <c r="G396" i="3"/>
  <c r="G395" i="3"/>
  <c r="G394" i="3"/>
  <c r="G392" i="3"/>
  <c r="G391" i="3"/>
  <c r="G389" i="3"/>
  <c r="G388" i="3"/>
  <c r="G387" i="3"/>
  <c r="G386" i="3"/>
  <c r="G384" i="3"/>
  <c r="G383" i="3"/>
  <c r="G382" i="3"/>
  <c r="G379" i="3"/>
  <c r="G378" i="3"/>
  <c r="G377" i="3"/>
  <c r="G376" i="3"/>
  <c r="G375" i="3"/>
  <c r="G373" i="3"/>
  <c r="G372" i="3"/>
  <c r="G371" i="3"/>
  <c r="G370" i="3"/>
  <c r="G369" i="3"/>
  <c r="G368" i="3"/>
  <c r="G366" i="3"/>
  <c r="G365" i="3"/>
  <c r="G362" i="3"/>
  <c r="G361" i="3"/>
  <c r="G359" i="3"/>
  <c r="G357" i="3"/>
  <c r="G356" i="3"/>
  <c r="G355" i="3"/>
  <c r="G352" i="3"/>
  <c r="G351" i="3" s="1"/>
  <c r="G350" i="3" s="1"/>
  <c r="F28" i="4" s="1"/>
  <c r="G349" i="3"/>
  <c r="G348" i="3" s="1"/>
  <c r="G347" i="3"/>
  <c r="G346" i="3"/>
  <c r="G345" i="3"/>
  <c r="G344" i="3"/>
  <c r="G343" i="3"/>
  <c r="G342" i="3"/>
  <c r="G341" i="3"/>
  <c r="G340" i="3"/>
  <c r="G339" i="3"/>
  <c r="G338" i="3"/>
  <c r="G337" i="3"/>
  <c r="G335" i="3"/>
  <c r="G334" i="3"/>
  <c r="G332" i="3"/>
  <c r="G331" i="3"/>
  <c r="G330" i="3"/>
  <c r="G328" i="3"/>
  <c r="G327" i="3"/>
  <c r="G325" i="3"/>
  <c r="G324" i="3"/>
  <c r="G323" i="3"/>
  <c r="G322" i="3"/>
  <c r="G321" i="3"/>
  <c r="G320" i="3"/>
  <c r="G319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3" i="3"/>
  <c r="G302" i="3"/>
  <c r="G301" i="3"/>
  <c r="G300" i="3"/>
  <c r="G299" i="3"/>
  <c r="G297" i="3"/>
  <c r="G296" i="3"/>
  <c r="G295" i="3"/>
  <c r="G294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6" i="3"/>
  <c r="G275" i="3"/>
  <c r="G274" i="3"/>
  <c r="G273" i="3"/>
  <c r="G272" i="3"/>
  <c r="G271" i="3"/>
  <c r="G270" i="3"/>
  <c r="G268" i="3"/>
  <c r="G267" i="3"/>
  <c r="G266" i="3"/>
  <c r="G265" i="3"/>
  <c r="G264" i="3"/>
  <c r="G262" i="3"/>
  <c r="G261" i="3"/>
  <c r="G260" i="3"/>
  <c r="G259" i="3"/>
  <c r="G258" i="3"/>
  <c r="G257" i="3"/>
  <c r="G256" i="3"/>
  <c r="G255" i="3"/>
  <c r="G254" i="3"/>
  <c r="G251" i="3"/>
  <c r="G250" i="3"/>
  <c r="G249" i="3"/>
  <c r="G248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2" i="3"/>
  <c r="G231" i="3"/>
  <c r="G230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4" i="3"/>
  <c r="G213" i="3"/>
  <c r="G212" i="3"/>
  <c r="G211" i="3"/>
  <c r="G210" i="3"/>
  <c r="G209" i="3"/>
  <c r="G207" i="3"/>
  <c r="G206" i="3"/>
  <c r="G205" i="3"/>
  <c r="G204" i="3"/>
  <c r="G202" i="3"/>
  <c r="G201" i="3"/>
  <c r="G200" i="3"/>
  <c r="G198" i="3"/>
  <c r="G197" i="3"/>
  <c r="G195" i="3"/>
  <c r="G194" i="3"/>
  <c r="G193" i="3"/>
  <c r="G192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5" i="3"/>
  <c r="G174" i="3"/>
  <c r="G173" i="3"/>
  <c r="G171" i="3"/>
  <c r="G169" i="3"/>
  <c r="G168" i="3"/>
  <c r="G167" i="3"/>
  <c r="G166" i="3"/>
  <c r="G165" i="3"/>
  <c r="G164" i="3"/>
  <c r="G162" i="3"/>
  <c r="G161" i="3"/>
  <c r="G160" i="3"/>
  <c r="G159" i="3"/>
  <c r="G158" i="3"/>
  <c r="G157" i="3"/>
  <c r="G155" i="3"/>
  <c r="G154" i="3"/>
  <c r="G153" i="3"/>
  <c r="G152" i="3"/>
  <c r="G151" i="3"/>
  <c r="G150" i="3"/>
  <c r="G149" i="3"/>
  <c r="G147" i="3"/>
  <c r="G146" i="3"/>
  <c r="G145" i="3"/>
  <c r="G144" i="3"/>
  <c r="G143" i="3"/>
  <c r="G142" i="3"/>
  <c r="G140" i="3"/>
  <c r="G137" i="3"/>
  <c r="G136" i="3"/>
  <c r="G134" i="3"/>
  <c r="G133" i="3" s="1"/>
  <c r="G132" i="3"/>
  <c r="G131" i="3"/>
  <c r="G128" i="3"/>
  <c r="G127" i="3"/>
  <c r="G126" i="3"/>
  <c r="G125" i="3"/>
  <c r="G124" i="3"/>
  <c r="G122" i="3"/>
  <c r="G121" i="3"/>
  <c r="G120" i="3"/>
  <c r="G119" i="3"/>
  <c r="G118" i="3"/>
  <c r="G117" i="3"/>
  <c r="G116" i="3"/>
  <c r="G115" i="3"/>
  <c r="G114" i="3"/>
  <c r="G113" i="3"/>
  <c r="G112" i="3"/>
  <c r="G110" i="3"/>
  <c r="G109" i="3"/>
  <c r="G108" i="3"/>
  <c r="G107" i="3"/>
  <c r="G106" i="3"/>
  <c r="G105" i="3"/>
  <c r="G104" i="3"/>
  <c r="G103" i="3"/>
  <c r="G102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3" i="3"/>
  <c r="G82" i="3"/>
  <c r="G81" i="3"/>
  <c r="G80" i="3"/>
  <c r="G79" i="3"/>
  <c r="G76" i="3"/>
  <c r="G75" i="3"/>
  <c r="G74" i="3"/>
  <c r="G72" i="3"/>
  <c r="G71" i="3"/>
  <c r="G70" i="3"/>
  <c r="G69" i="3"/>
  <c r="G68" i="3"/>
  <c r="G67" i="3"/>
  <c r="G66" i="3"/>
  <c r="G63" i="3"/>
  <c r="G62" i="3"/>
  <c r="G60" i="3"/>
  <c r="G59" i="3"/>
  <c r="G57" i="3"/>
  <c r="G56" i="3" s="1"/>
  <c r="G54" i="3"/>
  <c r="G53" i="3" s="1"/>
  <c r="G52" i="3"/>
  <c r="G50" i="3"/>
  <c r="G49" i="3" s="1"/>
  <c r="H50" i="3" s="1"/>
  <c r="G48" i="3"/>
  <c r="G47" i="3"/>
  <c r="G46" i="3"/>
  <c r="G44" i="3"/>
  <c r="G43" i="3" s="1"/>
  <c r="G42" i="3"/>
  <c r="G41" i="3"/>
  <c r="G40" i="3"/>
  <c r="G39" i="3"/>
  <c r="G37" i="3"/>
  <c r="G36" i="3"/>
  <c r="G35" i="3"/>
  <c r="G34" i="3"/>
  <c r="G31" i="3"/>
  <c r="G29" i="3"/>
  <c r="G27" i="3"/>
  <c r="G26" i="3"/>
  <c r="G24" i="3"/>
  <c r="G21" i="3"/>
  <c r="AS28" i="4" l="1"/>
  <c r="U28" i="4"/>
  <c r="AA28" i="4"/>
  <c r="AD28" i="4"/>
  <c r="AG28" i="4"/>
  <c r="AJ28" i="4"/>
  <c r="AM28" i="4"/>
  <c r="AP28" i="4"/>
  <c r="X28" i="4"/>
  <c r="G28" i="3"/>
  <c r="G30" i="3"/>
  <c r="G23" i="3"/>
  <c r="G445" i="3"/>
  <c r="G444" i="3" s="1"/>
  <c r="G426" i="3"/>
  <c r="H427" i="3" s="1"/>
  <c r="G390" i="3"/>
  <c r="H392" i="3" s="1"/>
  <c r="G163" i="3"/>
  <c r="H164" i="3" s="1"/>
  <c r="G298" i="3"/>
  <c r="H300" i="3" s="1"/>
  <c r="G293" i="3"/>
  <c r="H296" i="3" s="1"/>
  <c r="G318" i="3"/>
  <c r="H319" i="3" s="1"/>
  <c r="G139" i="3"/>
  <c r="H140" i="3" s="1"/>
  <c r="G58" i="3"/>
  <c r="H59" i="3" s="1"/>
  <c r="G191" i="3"/>
  <c r="H194" i="3" s="1"/>
  <c r="G333" i="3"/>
  <c r="H335" i="3" s="1"/>
  <c r="H44" i="3"/>
  <c r="G247" i="3"/>
  <c r="H249" i="3" s="1"/>
  <c r="H54" i="3"/>
  <c r="G329" i="3"/>
  <c r="H330" i="3" s="1"/>
  <c r="G123" i="3"/>
  <c r="H124" i="3" s="1"/>
  <c r="H349" i="3"/>
  <c r="G215" i="3"/>
  <c r="H216" i="3" s="1"/>
  <c r="G354" i="3"/>
  <c r="H356" i="3" s="1"/>
  <c r="G51" i="3"/>
  <c r="H52" i="3" s="1"/>
  <c r="G130" i="3"/>
  <c r="H131" i="3" s="1"/>
  <c r="G208" i="3"/>
  <c r="H211" i="3" s="1"/>
  <c r="G358" i="3"/>
  <c r="G393" i="3"/>
  <c r="H397" i="3" s="1"/>
  <c r="G403" i="3"/>
  <c r="H404" i="3" s="1"/>
  <c r="G101" i="3"/>
  <c r="H103" i="3" s="1"/>
  <c r="G196" i="3"/>
  <c r="G172" i="3"/>
  <c r="H173" i="3" s="1"/>
  <c r="G263" i="3"/>
  <c r="H267" i="3" s="1"/>
  <c r="G326" i="3"/>
  <c r="H328" i="3" s="1"/>
  <c r="G436" i="3"/>
  <c r="H441" i="3" s="1"/>
  <c r="G446" i="3"/>
  <c r="H452" i="3" s="1"/>
  <c r="G33" i="3"/>
  <c r="G78" i="3"/>
  <c r="H82" i="3" s="1"/>
  <c r="G84" i="3"/>
  <c r="H88" i="3" s="1"/>
  <c r="G111" i="3"/>
  <c r="H119" i="3" s="1"/>
  <c r="G25" i="3"/>
  <c r="G135" i="3"/>
  <c r="H136" i="3" s="1"/>
  <c r="G148" i="3"/>
  <c r="H154" i="3" s="1"/>
  <c r="G156" i="3"/>
  <c r="H159" i="3" s="1"/>
  <c r="G233" i="3"/>
  <c r="H240" i="3" s="1"/>
  <c r="G381" i="3"/>
  <c r="H384" i="3" s="1"/>
  <c r="G400" i="3"/>
  <c r="G415" i="3"/>
  <c r="G61" i="3"/>
  <c r="H62" i="3" s="1"/>
  <c r="H22" i="3"/>
  <c r="G360" i="3"/>
  <c r="H361" i="3" s="1"/>
  <c r="G374" i="3"/>
  <c r="H375" i="3" s="1"/>
  <c r="G459" i="3"/>
  <c r="H463" i="3" s="1"/>
  <c r="G45" i="3"/>
  <c r="H47" i="3" s="1"/>
  <c r="G65" i="3"/>
  <c r="H66" i="3" s="1"/>
  <c r="G141" i="3"/>
  <c r="H143" i="3" s="1"/>
  <c r="G176" i="3"/>
  <c r="H177" i="3" s="1"/>
  <c r="G229" i="3"/>
  <c r="H230" i="3" s="1"/>
  <c r="G253" i="3"/>
  <c r="H256" i="3" s="1"/>
  <c r="G38" i="3"/>
  <c r="H42" i="3" s="1"/>
  <c r="G73" i="3"/>
  <c r="H76" i="3" s="1"/>
  <c r="G170" i="3"/>
  <c r="G277" i="3"/>
  <c r="H280" i="3" s="1"/>
  <c r="G336" i="3"/>
  <c r="H337" i="3" s="1"/>
  <c r="H57" i="3"/>
  <c r="I351" i="3"/>
  <c r="H352" i="3"/>
  <c r="G385" i="3"/>
  <c r="H388" i="3" s="1"/>
  <c r="H467" i="3"/>
  <c r="G203" i="3"/>
  <c r="H205" i="3" s="1"/>
  <c r="H409" i="3"/>
  <c r="G199" i="3"/>
  <c r="G304" i="3"/>
  <c r="H315" i="3" s="1"/>
  <c r="G474" i="3"/>
  <c r="H483" i="3" s="1"/>
  <c r="H134" i="3"/>
  <c r="G269" i="3"/>
  <c r="H274" i="3" s="1"/>
  <c r="G430" i="3"/>
  <c r="H431" i="3" s="1"/>
  <c r="G411" i="3"/>
  <c r="H413" i="3" s="1"/>
  <c r="G367" i="3"/>
  <c r="H369" i="3" s="1"/>
  <c r="G468" i="3"/>
  <c r="H470" i="3" s="1"/>
  <c r="H473" i="3"/>
  <c r="G364" i="3"/>
  <c r="H366" i="3" s="1"/>
  <c r="P15" i="2"/>
  <c r="R18" i="2"/>
  <c r="U18" i="2" s="1"/>
  <c r="X18" i="2" s="1"/>
  <c r="AA18" i="2" s="1"/>
  <c r="AD18" i="2" s="1"/>
  <c r="AG18" i="2" s="1"/>
  <c r="AJ18" i="2" s="1"/>
  <c r="AM18" i="2" s="1"/>
  <c r="AP18" i="2" s="1"/>
  <c r="H31" i="3" l="1"/>
  <c r="H29" i="3"/>
  <c r="H24" i="3"/>
  <c r="H35" i="3"/>
  <c r="G19" i="3"/>
  <c r="F19" i="4" s="1"/>
  <c r="I28" i="4"/>
  <c r="H299" i="3"/>
  <c r="H162" i="3"/>
  <c r="H391" i="3"/>
  <c r="H322" i="3"/>
  <c r="H209" i="3"/>
  <c r="H251" i="3"/>
  <c r="H167" i="3"/>
  <c r="H214" i="3"/>
  <c r="H89" i="3"/>
  <c r="H97" i="3"/>
  <c r="H175" i="3"/>
  <c r="H195" i="3"/>
  <c r="H248" i="3"/>
  <c r="H168" i="3"/>
  <c r="H69" i="3"/>
  <c r="H192" i="3"/>
  <c r="H39" i="3"/>
  <c r="H193" i="3"/>
  <c r="H165" i="3"/>
  <c r="H169" i="3"/>
  <c r="H142" i="3"/>
  <c r="H96" i="3"/>
  <c r="H301" i="3"/>
  <c r="H250" i="3"/>
  <c r="H445" i="3"/>
  <c r="H46" i="3"/>
  <c r="H246" i="3"/>
  <c r="H340" i="3"/>
  <c r="H71" i="3"/>
  <c r="H285" i="3"/>
  <c r="H174" i="3"/>
  <c r="H344" i="3"/>
  <c r="H41" i="3"/>
  <c r="H242" i="3"/>
  <c r="H95" i="3"/>
  <c r="H234" i="3"/>
  <c r="H453" i="3"/>
  <c r="H371" i="3"/>
  <c r="H428" i="3"/>
  <c r="H449" i="3"/>
  <c r="H306" i="3"/>
  <c r="H308" i="3"/>
  <c r="H231" i="3"/>
  <c r="H105" i="3"/>
  <c r="H286" i="3"/>
  <c r="H331" i="3"/>
  <c r="H180" i="3"/>
  <c r="H107" i="3"/>
  <c r="H106" i="3"/>
  <c r="H284" i="3"/>
  <c r="H295" i="3"/>
  <c r="H179" i="3"/>
  <c r="H454" i="3"/>
  <c r="H347" i="3"/>
  <c r="H104" i="3"/>
  <c r="H458" i="3"/>
  <c r="H345" i="3"/>
  <c r="H210" i="3"/>
  <c r="H110" i="3"/>
  <c r="H60" i="3"/>
  <c r="H204" i="3"/>
  <c r="H83" i="3"/>
  <c r="H166" i="3"/>
  <c r="H386" i="3"/>
  <c r="H327" i="3"/>
  <c r="H294" i="3"/>
  <c r="H442" i="3"/>
  <c r="H160" i="3"/>
  <c r="H152" i="3"/>
  <c r="H158" i="3"/>
  <c r="H86" i="3"/>
  <c r="H213" i="3"/>
  <c r="H342" i="3"/>
  <c r="H302" i="3"/>
  <c r="H92" i="3"/>
  <c r="H219" i="3"/>
  <c r="H379" i="3"/>
  <c r="H80" i="3"/>
  <c r="H137" i="3"/>
  <c r="H377" i="3"/>
  <c r="H288" i="3"/>
  <c r="H68" i="3"/>
  <c r="H67" i="3"/>
  <c r="H146" i="3"/>
  <c r="H221" i="3"/>
  <c r="H85" i="3"/>
  <c r="H447" i="3"/>
  <c r="H394" i="3"/>
  <c r="H297" i="3"/>
  <c r="H157" i="3"/>
  <c r="H303" i="3"/>
  <c r="H443" i="3"/>
  <c r="H461" i="3"/>
  <c r="H239" i="3"/>
  <c r="H332" i="3"/>
  <c r="H144" i="3"/>
  <c r="H257" i="3"/>
  <c r="H241" i="3"/>
  <c r="H339" i="3"/>
  <c r="H127" i="3"/>
  <c r="H471" i="3"/>
  <c r="H341" i="3"/>
  <c r="H273" i="3"/>
  <c r="H34" i="3"/>
  <c r="H321" i="3"/>
  <c r="H469" i="3"/>
  <c r="H261" i="3"/>
  <c r="H334" i="3"/>
  <c r="H289" i="3"/>
  <c r="H324" i="3"/>
  <c r="H323" i="3"/>
  <c r="H275" i="3"/>
  <c r="H264" i="3"/>
  <c r="H36" i="3"/>
  <c r="H310" i="3"/>
  <c r="H439" i="3"/>
  <c r="H128" i="3"/>
  <c r="H438" i="3"/>
  <c r="H37" i="3"/>
  <c r="H125" i="3"/>
  <c r="H113" i="3"/>
  <c r="H126" i="3"/>
  <c r="H464" i="3"/>
  <c r="H346" i="3"/>
  <c r="H325" i="3"/>
  <c r="H317" i="3"/>
  <c r="H272" i="3"/>
  <c r="H281" i="3"/>
  <c r="H320" i="3"/>
  <c r="H90" i="3"/>
  <c r="H307" i="3"/>
  <c r="H460" i="3"/>
  <c r="H91" i="3"/>
  <c r="H79" i="3"/>
  <c r="H479" i="3"/>
  <c r="H477" i="3"/>
  <c r="H482" i="3"/>
  <c r="H425" i="3"/>
  <c r="H417" i="3"/>
  <c r="H420" i="3"/>
  <c r="H423" i="3"/>
  <c r="H181" i="3"/>
  <c r="H184" i="3"/>
  <c r="H189" i="3"/>
  <c r="H416" i="3"/>
  <c r="H151" i="3"/>
  <c r="H435" i="3"/>
  <c r="H198" i="3"/>
  <c r="H480" i="3"/>
  <c r="H228" i="3"/>
  <c r="H223" i="3"/>
  <c r="H178" i="3"/>
  <c r="H201" i="3"/>
  <c r="H292" i="3"/>
  <c r="H279" i="3"/>
  <c r="H287" i="3"/>
  <c r="H282" i="3"/>
  <c r="H290" i="3"/>
  <c r="H171" i="3"/>
  <c r="H419" i="3"/>
  <c r="H255" i="3"/>
  <c r="H224" i="3"/>
  <c r="H316" i="3"/>
  <c r="H116" i="3"/>
  <c r="H432" i="3"/>
  <c r="H48" i="3"/>
  <c r="H456" i="3"/>
  <c r="H448" i="3"/>
  <c r="H451" i="3"/>
  <c r="H389" i="3"/>
  <c r="H197" i="3"/>
  <c r="H145" i="3"/>
  <c r="H484" i="3"/>
  <c r="H457" i="3"/>
  <c r="H149" i="3"/>
  <c r="H202" i="3"/>
  <c r="H422" i="3"/>
  <c r="H200" i="3"/>
  <c r="H387" i="3"/>
  <c r="H225" i="3"/>
  <c r="H481" i="3"/>
  <c r="H278" i="3"/>
  <c r="H455" i="3"/>
  <c r="H376" i="3"/>
  <c r="H218" i="3"/>
  <c r="H99" i="3"/>
  <c r="H311" i="3"/>
  <c r="H401" i="3"/>
  <c r="H237" i="3"/>
  <c r="H238" i="3"/>
  <c r="H245" i="3"/>
  <c r="H243" i="3"/>
  <c r="H235" i="3"/>
  <c r="H372" i="3"/>
  <c r="H182" i="3"/>
  <c r="H437" i="3"/>
  <c r="H440" i="3"/>
  <c r="H395" i="3"/>
  <c r="G100" i="3"/>
  <c r="H108" i="3"/>
  <c r="G402" i="3"/>
  <c r="H406" i="3"/>
  <c r="H212" i="3"/>
  <c r="H220" i="3"/>
  <c r="H450" i="3"/>
  <c r="H314" i="3"/>
  <c r="H186" i="3"/>
  <c r="H405" i="3"/>
  <c r="H188" i="3"/>
  <c r="H378" i="3"/>
  <c r="H217" i="3"/>
  <c r="H338" i="3"/>
  <c r="H343" i="3"/>
  <c r="H40" i="3"/>
  <c r="H398" i="3"/>
  <c r="H244" i="3"/>
  <c r="H72" i="3"/>
  <c r="G64" i="3"/>
  <c r="H94" i="3"/>
  <c r="H433" i="3"/>
  <c r="H93" i="3"/>
  <c r="H382" i="3"/>
  <c r="G380" i="3"/>
  <c r="F31" i="4" s="1"/>
  <c r="H236" i="3"/>
  <c r="H70" i="3"/>
  <c r="H109" i="3"/>
  <c r="G32" i="3"/>
  <c r="F20" i="4" s="1"/>
  <c r="H383" i="3"/>
  <c r="H115" i="3"/>
  <c r="H102" i="3"/>
  <c r="H407" i="3"/>
  <c r="H190" i="3"/>
  <c r="H421" i="3"/>
  <c r="H259" i="3"/>
  <c r="G252" i="3"/>
  <c r="H262" i="3"/>
  <c r="H254" i="3"/>
  <c r="H258" i="3"/>
  <c r="H414" i="3"/>
  <c r="G410" i="3"/>
  <c r="H412" i="3"/>
  <c r="H114" i="3"/>
  <c r="H309" i="3"/>
  <c r="H305" i="3"/>
  <c r="H312" i="3"/>
  <c r="H206" i="3"/>
  <c r="H226" i="3"/>
  <c r="H476" i="3"/>
  <c r="H283" i="3"/>
  <c r="G129" i="3"/>
  <c r="H355" i="3"/>
  <c r="G353" i="3"/>
  <c r="H118" i="3"/>
  <c r="H150" i="3"/>
  <c r="H153" i="3"/>
  <c r="H434" i="3"/>
  <c r="G429" i="3"/>
  <c r="H478" i="3"/>
  <c r="G363" i="3"/>
  <c r="H365" i="3"/>
  <c r="H276" i="3"/>
  <c r="H183" i="3"/>
  <c r="H155" i="3"/>
  <c r="H418" i="3"/>
  <c r="H232" i="3"/>
  <c r="H362" i="3"/>
  <c r="H227" i="3"/>
  <c r="H271" i="3"/>
  <c r="H26" i="3"/>
  <c r="H87" i="3"/>
  <c r="G55" i="3"/>
  <c r="F21" i="4" s="1"/>
  <c r="H396" i="3"/>
  <c r="H399" i="3"/>
  <c r="H132" i="3"/>
  <c r="H357" i="3"/>
  <c r="H98" i="3"/>
  <c r="H120" i="3"/>
  <c r="H117" i="3"/>
  <c r="H121" i="3"/>
  <c r="H475" i="3"/>
  <c r="H74" i="3"/>
  <c r="H370" i="3"/>
  <c r="H373" i="3"/>
  <c r="H368" i="3"/>
  <c r="H270" i="3"/>
  <c r="H122" i="3"/>
  <c r="G138" i="3"/>
  <c r="H424" i="3"/>
  <c r="H207" i="3"/>
  <c r="H260" i="3"/>
  <c r="H313" i="3"/>
  <c r="H147" i="3"/>
  <c r="H465" i="3"/>
  <c r="H462" i="3"/>
  <c r="H291" i="3"/>
  <c r="H187" i="3"/>
  <c r="H63" i="3"/>
  <c r="H161" i="3"/>
  <c r="H222" i="3"/>
  <c r="H112" i="3"/>
  <c r="G77" i="3"/>
  <c r="F23" i="4" s="1"/>
  <c r="H81" i="3"/>
  <c r="H27" i="3"/>
  <c r="H265" i="3"/>
  <c r="H268" i="3"/>
  <c r="H75" i="3"/>
  <c r="H359" i="3"/>
  <c r="H266" i="3"/>
  <c r="H185" i="3"/>
  <c r="F445" i="1"/>
  <c r="K215" i="1"/>
  <c r="L226" i="1"/>
  <c r="L227" i="1"/>
  <c r="L228" i="1"/>
  <c r="K227" i="1"/>
  <c r="K228" i="1"/>
  <c r="J228" i="1"/>
  <c r="J332" i="1"/>
  <c r="U31" i="4" l="1"/>
  <c r="AJ31" i="4"/>
  <c r="X31" i="4"/>
  <c r="AM31" i="4"/>
  <c r="AA31" i="4"/>
  <c r="AP31" i="4"/>
  <c r="AD31" i="4"/>
  <c r="AS31" i="4"/>
  <c r="AG31" i="4"/>
  <c r="I31" i="4"/>
  <c r="AS23" i="4"/>
  <c r="AM23" i="4"/>
  <c r="AG23" i="4"/>
  <c r="AA23" i="4"/>
  <c r="U23" i="4"/>
  <c r="AJ23" i="4"/>
  <c r="AP23" i="4"/>
  <c r="AD23" i="4"/>
  <c r="X23" i="4"/>
  <c r="AS21" i="4"/>
  <c r="AG21" i="4"/>
  <c r="U21" i="4"/>
  <c r="AJ21" i="4"/>
  <c r="AM21" i="4"/>
  <c r="AA21" i="4"/>
  <c r="AP21" i="4"/>
  <c r="AD21" i="4"/>
  <c r="X21" i="4"/>
  <c r="AD20" i="4"/>
  <c r="AG20" i="4"/>
  <c r="AJ20" i="4"/>
  <c r="AM20" i="4"/>
  <c r="AP20" i="4"/>
  <c r="AS20" i="4"/>
  <c r="U20" i="4"/>
  <c r="X20" i="4"/>
  <c r="AA20" i="4"/>
  <c r="AP19" i="4"/>
  <c r="X19" i="4"/>
  <c r="AM19" i="4"/>
  <c r="AD19" i="4"/>
  <c r="U19" i="4"/>
  <c r="AS19" i="4"/>
  <c r="R19" i="4"/>
  <c r="AJ19" i="4"/>
  <c r="AG19" i="4"/>
  <c r="AA19" i="4"/>
  <c r="I135" i="3"/>
  <c r="F25" i="4"/>
  <c r="I65" i="3"/>
  <c r="F22" i="4"/>
  <c r="I374" i="3"/>
  <c r="F30" i="4"/>
  <c r="I263" i="3"/>
  <c r="F27" i="4"/>
  <c r="I403" i="3"/>
  <c r="F32" i="4"/>
  <c r="I415" i="3"/>
  <c r="F33" i="4"/>
  <c r="I33" i="4" s="1"/>
  <c r="I23" i="4"/>
  <c r="I360" i="3"/>
  <c r="F29" i="4"/>
  <c r="I20" i="4"/>
  <c r="I474" i="3"/>
  <c r="F34" i="4"/>
  <c r="I170" i="3"/>
  <c r="F26" i="4"/>
  <c r="I21" i="4"/>
  <c r="I101" i="3"/>
  <c r="F24" i="4"/>
  <c r="I30" i="3"/>
  <c r="I23" i="3"/>
  <c r="I25" i="3"/>
  <c r="I28" i="3"/>
  <c r="I21" i="3"/>
  <c r="I38" i="3"/>
  <c r="I19" i="4"/>
  <c r="F485" i="3"/>
  <c r="I353" i="3" s="1"/>
  <c r="I358" i="3"/>
  <c r="I336" i="3"/>
  <c r="I354" i="3"/>
  <c r="I33" i="3"/>
  <c r="I269" i="3"/>
  <c r="I45" i="3"/>
  <c r="I304" i="3"/>
  <c r="I326" i="3"/>
  <c r="I459" i="3"/>
  <c r="I430" i="3"/>
  <c r="I446" i="3"/>
  <c r="I196" i="3"/>
  <c r="I411" i="3"/>
  <c r="I468" i="3"/>
  <c r="I436" i="3"/>
  <c r="I51" i="3"/>
  <c r="I148" i="3"/>
  <c r="I191" i="3"/>
  <c r="I139" i="3"/>
  <c r="I247" i="3"/>
  <c r="I163" i="3"/>
  <c r="I364" i="3"/>
  <c r="I390" i="3"/>
  <c r="I199" i="3"/>
  <c r="I385" i="3"/>
  <c r="I229" i="3"/>
  <c r="I333" i="3"/>
  <c r="I318" i="3"/>
  <c r="I348" i="3"/>
  <c r="I293" i="3"/>
  <c r="I298" i="3"/>
  <c r="I329" i="3"/>
  <c r="I208" i="3"/>
  <c r="I393" i="3"/>
  <c r="I253" i="3"/>
  <c r="I381" i="3"/>
  <c r="I172" i="3"/>
  <c r="I400" i="3"/>
  <c r="I215" i="3"/>
  <c r="I156" i="3"/>
  <c r="I141" i="3"/>
  <c r="I472" i="3"/>
  <c r="I466" i="3"/>
  <c r="I444" i="3"/>
  <c r="I203" i="3"/>
  <c r="I426" i="3"/>
  <c r="I53" i="3"/>
  <c r="I49" i="3"/>
  <c r="I43" i="3"/>
  <c r="I233" i="3"/>
  <c r="I277" i="3"/>
  <c r="I84" i="3"/>
  <c r="I78" i="3"/>
  <c r="I123" i="3"/>
  <c r="I56" i="3"/>
  <c r="I58" i="3"/>
  <c r="I133" i="3"/>
  <c r="I176" i="3"/>
  <c r="I111" i="3"/>
  <c r="I61" i="3"/>
  <c r="I367" i="3"/>
  <c r="I73" i="3"/>
  <c r="I130" i="3"/>
  <c r="I408" i="3"/>
  <c r="K476" i="1"/>
  <c r="K477" i="1"/>
  <c r="K478" i="1"/>
  <c r="K479" i="1"/>
  <c r="K480" i="1"/>
  <c r="K481" i="1"/>
  <c r="K482" i="1"/>
  <c r="K483" i="1"/>
  <c r="K484" i="1"/>
  <c r="K475" i="1"/>
  <c r="J476" i="1"/>
  <c r="J477" i="1"/>
  <c r="J478" i="1"/>
  <c r="J479" i="1"/>
  <c r="J480" i="1"/>
  <c r="J481" i="1"/>
  <c r="J482" i="1"/>
  <c r="J483" i="1"/>
  <c r="J484" i="1"/>
  <c r="J475" i="1"/>
  <c r="J473" i="1"/>
  <c r="K473" i="1" s="1"/>
  <c r="J471" i="1"/>
  <c r="K471" i="1" s="1"/>
  <c r="J470" i="1"/>
  <c r="K470" i="1" s="1"/>
  <c r="J469" i="1"/>
  <c r="K469" i="1" s="1"/>
  <c r="J467" i="1"/>
  <c r="K467" i="1" s="1"/>
  <c r="J465" i="1"/>
  <c r="K465" i="1" s="1"/>
  <c r="J464" i="1"/>
  <c r="J463" i="1"/>
  <c r="J461" i="1"/>
  <c r="J462" i="1"/>
  <c r="J460" i="1"/>
  <c r="K461" i="1"/>
  <c r="K462" i="1"/>
  <c r="K463" i="1"/>
  <c r="K464" i="1"/>
  <c r="K460" i="1"/>
  <c r="J458" i="1"/>
  <c r="J457" i="1"/>
  <c r="J456" i="1"/>
  <c r="J455" i="1"/>
  <c r="J454" i="1"/>
  <c r="K454" i="1" s="1"/>
  <c r="J453" i="1"/>
  <c r="K453" i="1" s="1"/>
  <c r="J452" i="1"/>
  <c r="J451" i="1"/>
  <c r="J450" i="1"/>
  <c r="K450" i="1" s="1"/>
  <c r="J449" i="1"/>
  <c r="J448" i="1"/>
  <c r="K448" i="1" s="1"/>
  <c r="J447" i="1"/>
  <c r="K449" i="1"/>
  <c r="K451" i="1"/>
  <c r="K452" i="1"/>
  <c r="K455" i="1"/>
  <c r="K456" i="1"/>
  <c r="K457" i="1"/>
  <c r="K458" i="1"/>
  <c r="K447" i="1"/>
  <c r="J445" i="1"/>
  <c r="K445" i="1"/>
  <c r="J443" i="1"/>
  <c r="J442" i="1"/>
  <c r="J441" i="1"/>
  <c r="J440" i="1"/>
  <c r="J439" i="1"/>
  <c r="J438" i="1"/>
  <c r="J437" i="1"/>
  <c r="K438" i="1"/>
  <c r="K439" i="1"/>
  <c r="K440" i="1"/>
  <c r="K441" i="1"/>
  <c r="K442" i="1"/>
  <c r="K443" i="1"/>
  <c r="K437" i="1"/>
  <c r="J435" i="1"/>
  <c r="J434" i="1"/>
  <c r="J433" i="1"/>
  <c r="J432" i="1"/>
  <c r="J431" i="1"/>
  <c r="K432" i="1"/>
  <c r="K433" i="1"/>
  <c r="K434" i="1"/>
  <c r="K435" i="1"/>
  <c r="K431" i="1"/>
  <c r="J428" i="1"/>
  <c r="J427" i="1"/>
  <c r="K428" i="1"/>
  <c r="K427" i="1"/>
  <c r="K417" i="1"/>
  <c r="K418" i="1"/>
  <c r="K419" i="1"/>
  <c r="K420" i="1"/>
  <c r="K421" i="1"/>
  <c r="K422" i="1"/>
  <c r="K423" i="1"/>
  <c r="K424" i="1"/>
  <c r="K425" i="1"/>
  <c r="K416" i="1"/>
  <c r="J419" i="1"/>
  <c r="J420" i="1"/>
  <c r="J421" i="1"/>
  <c r="J422" i="1"/>
  <c r="J423" i="1"/>
  <c r="J424" i="1"/>
  <c r="J425" i="1"/>
  <c r="J418" i="1"/>
  <c r="J417" i="1"/>
  <c r="J416" i="1"/>
  <c r="K413" i="1"/>
  <c r="K414" i="1"/>
  <c r="K412" i="1"/>
  <c r="J414" i="1"/>
  <c r="J413" i="1"/>
  <c r="J412" i="1"/>
  <c r="J409" i="1"/>
  <c r="K409" i="1"/>
  <c r="K405" i="1"/>
  <c r="K406" i="1"/>
  <c r="K407" i="1"/>
  <c r="J407" i="1"/>
  <c r="J406" i="1"/>
  <c r="J405" i="1"/>
  <c r="J404" i="1"/>
  <c r="K404" i="1"/>
  <c r="J401" i="1"/>
  <c r="K401" i="1" s="1"/>
  <c r="J399" i="1"/>
  <c r="J398" i="1"/>
  <c r="J397" i="1"/>
  <c r="J396" i="1"/>
  <c r="K396" i="1" s="1"/>
  <c r="J395" i="1"/>
  <c r="K395" i="1" s="1"/>
  <c r="J394" i="1"/>
  <c r="K397" i="1"/>
  <c r="K398" i="1"/>
  <c r="K399" i="1"/>
  <c r="K394" i="1"/>
  <c r="J392" i="1"/>
  <c r="J391" i="1"/>
  <c r="K392" i="1"/>
  <c r="K391" i="1"/>
  <c r="K386" i="1"/>
  <c r="J389" i="1"/>
  <c r="J388" i="1"/>
  <c r="J387" i="1"/>
  <c r="J386" i="1"/>
  <c r="K387" i="1"/>
  <c r="K388" i="1"/>
  <c r="K389" i="1"/>
  <c r="J384" i="1"/>
  <c r="J383" i="1"/>
  <c r="J382" i="1"/>
  <c r="K383" i="1"/>
  <c r="K384" i="1"/>
  <c r="K382" i="1"/>
  <c r="J379" i="1"/>
  <c r="J378" i="1"/>
  <c r="J377" i="1"/>
  <c r="J376" i="1"/>
  <c r="J375" i="1"/>
  <c r="K375" i="1" s="1"/>
  <c r="K376" i="1"/>
  <c r="K377" i="1"/>
  <c r="K378" i="1"/>
  <c r="K379" i="1"/>
  <c r="J373" i="1"/>
  <c r="J372" i="1"/>
  <c r="J371" i="1"/>
  <c r="J370" i="1"/>
  <c r="J369" i="1"/>
  <c r="J368" i="1"/>
  <c r="K369" i="1"/>
  <c r="K370" i="1"/>
  <c r="K371" i="1"/>
  <c r="K372" i="1"/>
  <c r="K373" i="1"/>
  <c r="K368" i="1"/>
  <c r="J366" i="1"/>
  <c r="J365" i="1"/>
  <c r="K366" i="1"/>
  <c r="K365" i="1"/>
  <c r="J362" i="1"/>
  <c r="K362" i="1" s="1"/>
  <c r="J361" i="1"/>
  <c r="K361" i="1"/>
  <c r="J359" i="1"/>
  <c r="K359" i="1" s="1"/>
  <c r="J357" i="1"/>
  <c r="J356" i="1"/>
  <c r="J355" i="1"/>
  <c r="K356" i="1"/>
  <c r="K357" i="1"/>
  <c r="K355" i="1"/>
  <c r="J352" i="1"/>
  <c r="K352" i="1" s="1"/>
  <c r="J349" i="1"/>
  <c r="K349" i="1"/>
  <c r="J347" i="1"/>
  <c r="J346" i="1"/>
  <c r="J345" i="1"/>
  <c r="K345" i="1" s="1"/>
  <c r="J344" i="1"/>
  <c r="K344" i="1" s="1"/>
  <c r="J343" i="1"/>
  <c r="J342" i="1"/>
  <c r="J341" i="1"/>
  <c r="K341" i="1" s="1"/>
  <c r="J340" i="1"/>
  <c r="J339" i="1"/>
  <c r="J338" i="1"/>
  <c r="K338" i="1" s="1"/>
  <c r="J337" i="1"/>
  <c r="K339" i="1"/>
  <c r="K340" i="1"/>
  <c r="K342" i="1"/>
  <c r="K343" i="1"/>
  <c r="K346" i="1"/>
  <c r="K347" i="1"/>
  <c r="K337" i="1"/>
  <c r="J335" i="1"/>
  <c r="K335" i="1" s="1"/>
  <c r="J334" i="1"/>
  <c r="K334" i="1" s="1"/>
  <c r="J331" i="1"/>
  <c r="J330" i="1"/>
  <c r="K330" i="1" s="1"/>
  <c r="K331" i="1"/>
  <c r="K332" i="1"/>
  <c r="J328" i="1"/>
  <c r="K328" i="1" s="1"/>
  <c r="J327" i="1"/>
  <c r="K327" i="1" s="1"/>
  <c r="K320" i="1"/>
  <c r="K321" i="1"/>
  <c r="K322" i="1"/>
  <c r="K323" i="1"/>
  <c r="K324" i="1"/>
  <c r="K325" i="1"/>
  <c r="K319" i="1"/>
  <c r="J325" i="1"/>
  <c r="J324" i="1"/>
  <c r="J323" i="1"/>
  <c r="J322" i="1"/>
  <c r="J321" i="1"/>
  <c r="J320" i="1"/>
  <c r="J319" i="1"/>
  <c r="J317" i="1"/>
  <c r="J316" i="1"/>
  <c r="K316" i="1" s="1"/>
  <c r="J315" i="1"/>
  <c r="J314" i="1"/>
  <c r="J312" i="1"/>
  <c r="J313" i="1"/>
  <c r="J311" i="1"/>
  <c r="K311" i="1" s="1"/>
  <c r="J310" i="1"/>
  <c r="J309" i="1"/>
  <c r="J308" i="1"/>
  <c r="J307" i="1"/>
  <c r="K307" i="1" s="1"/>
  <c r="J306" i="1"/>
  <c r="K306" i="1" s="1"/>
  <c r="J305" i="1"/>
  <c r="K305" i="1" s="1"/>
  <c r="K308" i="1"/>
  <c r="K309" i="1"/>
  <c r="K310" i="1"/>
  <c r="K312" i="1"/>
  <c r="K313" i="1"/>
  <c r="K314" i="1"/>
  <c r="K315" i="1"/>
  <c r="K317" i="1"/>
  <c r="J300" i="1"/>
  <c r="J301" i="1"/>
  <c r="J302" i="1"/>
  <c r="J303" i="1"/>
  <c r="K303" i="1" s="1"/>
  <c r="J299" i="1"/>
  <c r="K300" i="1"/>
  <c r="K301" i="1"/>
  <c r="K302" i="1"/>
  <c r="K299" i="1"/>
  <c r="J297" i="1"/>
  <c r="J296" i="1"/>
  <c r="J295" i="1"/>
  <c r="J294" i="1"/>
  <c r="K295" i="1"/>
  <c r="K296" i="1"/>
  <c r="K297" i="1"/>
  <c r="K294" i="1"/>
  <c r="J292" i="1"/>
  <c r="K292" i="1" s="1"/>
  <c r="J291" i="1"/>
  <c r="J290" i="1"/>
  <c r="J289" i="1"/>
  <c r="J288" i="1"/>
  <c r="K288" i="1" s="1"/>
  <c r="J287" i="1"/>
  <c r="K287" i="1" s="1"/>
  <c r="J286" i="1"/>
  <c r="J285" i="1"/>
  <c r="J284" i="1"/>
  <c r="J283" i="1"/>
  <c r="J282" i="1"/>
  <c r="J281" i="1"/>
  <c r="J280" i="1"/>
  <c r="J279" i="1"/>
  <c r="J278" i="1"/>
  <c r="K279" i="1"/>
  <c r="K280" i="1"/>
  <c r="K281" i="1"/>
  <c r="K282" i="1"/>
  <c r="K283" i="1"/>
  <c r="K284" i="1"/>
  <c r="K285" i="1"/>
  <c r="K286" i="1"/>
  <c r="K289" i="1"/>
  <c r="K290" i="1"/>
  <c r="K291" i="1"/>
  <c r="K278" i="1"/>
  <c r="K270" i="1"/>
  <c r="J276" i="1"/>
  <c r="J275" i="1"/>
  <c r="J274" i="1"/>
  <c r="J273" i="1"/>
  <c r="J272" i="1"/>
  <c r="J271" i="1"/>
  <c r="J270" i="1"/>
  <c r="K271" i="1"/>
  <c r="K272" i="1"/>
  <c r="K273" i="1"/>
  <c r="K274" i="1"/>
  <c r="K275" i="1"/>
  <c r="K276" i="1"/>
  <c r="K265" i="1"/>
  <c r="K266" i="1"/>
  <c r="K267" i="1"/>
  <c r="K268" i="1"/>
  <c r="J268" i="1"/>
  <c r="J267" i="1"/>
  <c r="J266" i="1"/>
  <c r="J265" i="1"/>
  <c r="J264" i="1"/>
  <c r="K264" i="1"/>
  <c r="J262" i="1"/>
  <c r="J261" i="1"/>
  <c r="J260" i="1"/>
  <c r="J259" i="1"/>
  <c r="J258" i="1"/>
  <c r="J255" i="1"/>
  <c r="J256" i="1"/>
  <c r="J257" i="1"/>
  <c r="J254" i="1"/>
  <c r="K254" i="1" s="1"/>
  <c r="K255" i="1"/>
  <c r="K256" i="1"/>
  <c r="K257" i="1"/>
  <c r="K258" i="1"/>
  <c r="K259" i="1"/>
  <c r="K260" i="1"/>
  <c r="K261" i="1"/>
  <c r="K262" i="1"/>
  <c r="J251" i="1"/>
  <c r="J250" i="1"/>
  <c r="J249" i="1"/>
  <c r="J248" i="1"/>
  <c r="K248" i="1" s="1"/>
  <c r="K249" i="1"/>
  <c r="K250" i="1"/>
  <c r="K251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34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1" i="1"/>
  <c r="J232" i="1"/>
  <c r="J230" i="1"/>
  <c r="K230" i="1" s="1"/>
  <c r="K231" i="1"/>
  <c r="K232" i="1"/>
  <c r="J227" i="1"/>
  <c r="J226" i="1"/>
  <c r="K226" i="1" s="1"/>
  <c r="J225" i="1"/>
  <c r="K225" i="1" s="1"/>
  <c r="J224" i="1"/>
  <c r="J223" i="1"/>
  <c r="J222" i="1"/>
  <c r="J221" i="1"/>
  <c r="J220" i="1"/>
  <c r="J219" i="1"/>
  <c r="J218" i="1"/>
  <c r="J217" i="1"/>
  <c r="K217" i="1" s="1"/>
  <c r="J216" i="1"/>
  <c r="K218" i="1"/>
  <c r="K219" i="1"/>
  <c r="K220" i="1"/>
  <c r="K221" i="1"/>
  <c r="K222" i="1"/>
  <c r="K223" i="1"/>
  <c r="K224" i="1"/>
  <c r="K216" i="1"/>
  <c r="J214" i="1"/>
  <c r="K214" i="1" s="1"/>
  <c r="J213" i="1"/>
  <c r="J212" i="1"/>
  <c r="J211" i="1"/>
  <c r="J210" i="1"/>
  <c r="J209" i="1"/>
  <c r="K210" i="1"/>
  <c r="K211" i="1"/>
  <c r="K212" i="1"/>
  <c r="K213" i="1"/>
  <c r="K209" i="1"/>
  <c r="K205" i="1"/>
  <c r="K206" i="1"/>
  <c r="K207" i="1"/>
  <c r="J207" i="1"/>
  <c r="J206" i="1"/>
  <c r="J205" i="1"/>
  <c r="J204" i="1"/>
  <c r="K204" i="1" s="1"/>
  <c r="K200" i="1"/>
  <c r="K201" i="1"/>
  <c r="J202" i="1"/>
  <c r="K202" i="1" s="1"/>
  <c r="J201" i="1"/>
  <c r="J200" i="1"/>
  <c r="J198" i="1"/>
  <c r="K198" i="1" s="1"/>
  <c r="J197" i="1"/>
  <c r="K197" i="1"/>
  <c r="J195" i="1"/>
  <c r="J194" i="1"/>
  <c r="J193" i="1"/>
  <c r="K193" i="1" s="1"/>
  <c r="J192" i="1"/>
  <c r="K194" i="1"/>
  <c r="K195" i="1"/>
  <c r="K192" i="1"/>
  <c r="K177" i="1"/>
  <c r="J190" i="1"/>
  <c r="K190" i="1" s="1"/>
  <c r="J189" i="1"/>
  <c r="J188" i="1"/>
  <c r="K188" i="1" s="1"/>
  <c r="J187" i="1"/>
  <c r="K187" i="1" s="1"/>
  <c r="J186" i="1"/>
  <c r="K186" i="1" s="1"/>
  <c r="J185" i="1"/>
  <c r="J184" i="1"/>
  <c r="K184" i="1" s="1"/>
  <c r="J183" i="1"/>
  <c r="K183" i="1" s="1"/>
  <c r="J182" i="1"/>
  <c r="J181" i="1"/>
  <c r="K181" i="1" s="1"/>
  <c r="J180" i="1"/>
  <c r="K180" i="1" s="1"/>
  <c r="J179" i="1"/>
  <c r="K179" i="1" s="1"/>
  <c r="J178" i="1"/>
  <c r="J177" i="1"/>
  <c r="K178" i="1"/>
  <c r="K182" i="1"/>
  <c r="K185" i="1"/>
  <c r="K189" i="1"/>
  <c r="J175" i="1"/>
  <c r="J174" i="1"/>
  <c r="J173" i="1"/>
  <c r="K174" i="1"/>
  <c r="K175" i="1"/>
  <c r="K173" i="1"/>
  <c r="J171" i="1"/>
  <c r="K171" i="1" s="1"/>
  <c r="J169" i="1"/>
  <c r="J168" i="1"/>
  <c r="J167" i="1"/>
  <c r="J166" i="1"/>
  <c r="J165" i="1"/>
  <c r="J164" i="1"/>
  <c r="K165" i="1"/>
  <c r="K166" i="1"/>
  <c r="K167" i="1"/>
  <c r="K168" i="1"/>
  <c r="K169" i="1"/>
  <c r="K164" i="1"/>
  <c r="J162" i="1"/>
  <c r="J161" i="1"/>
  <c r="K161" i="1" s="1"/>
  <c r="J160" i="1"/>
  <c r="K160" i="1" s="1"/>
  <c r="J159" i="1"/>
  <c r="J158" i="1"/>
  <c r="J157" i="1"/>
  <c r="K157" i="1" s="1"/>
  <c r="K158" i="1"/>
  <c r="K159" i="1"/>
  <c r="K162" i="1"/>
  <c r="J155" i="1"/>
  <c r="J154" i="1"/>
  <c r="J153" i="1"/>
  <c r="J152" i="1"/>
  <c r="J151" i="1"/>
  <c r="K151" i="1" s="1"/>
  <c r="J150" i="1"/>
  <c r="K150" i="1" s="1"/>
  <c r="J149" i="1"/>
  <c r="K152" i="1"/>
  <c r="K153" i="1"/>
  <c r="K154" i="1"/>
  <c r="K155" i="1"/>
  <c r="K149" i="1"/>
  <c r="J147" i="1"/>
  <c r="K147" i="1" s="1"/>
  <c r="J146" i="1"/>
  <c r="J145" i="1"/>
  <c r="J144" i="1"/>
  <c r="J143" i="1"/>
  <c r="J142" i="1"/>
  <c r="K142" i="1" s="1"/>
  <c r="K143" i="1"/>
  <c r="K144" i="1"/>
  <c r="K145" i="1"/>
  <c r="K146" i="1"/>
  <c r="J140" i="1"/>
  <c r="K140" i="1"/>
  <c r="J137" i="1"/>
  <c r="J136" i="1"/>
  <c r="K136" i="1" s="1"/>
  <c r="K137" i="1"/>
  <c r="K134" i="1"/>
  <c r="J134" i="1"/>
  <c r="J132" i="1"/>
  <c r="K132" i="1" s="1"/>
  <c r="J131" i="1"/>
  <c r="K131" i="1" s="1"/>
  <c r="K113" i="1"/>
  <c r="K114" i="1"/>
  <c r="K115" i="1"/>
  <c r="K116" i="1"/>
  <c r="K117" i="1"/>
  <c r="K118" i="1"/>
  <c r="K119" i="1"/>
  <c r="K120" i="1"/>
  <c r="K121" i="1"/>
  <c r="K122" i="1"/>
  <c r="K112" i="1"/>
  <c r="K125" i="1"/>
  <c r="K126" i="1"/>
  <c r="K123" i="1" s="1"/>
  <c r="K127" i="1"/>
  <c r="K128" i="1"/>
  <c r="K124" i="1"/>
  <c r="J128" i="1"/>
  <c r="J127" i="1"/>
  <c r="J126" i="1"/>
  <c r="J125" i="1"/>
  <c r="J124" i="1"/>
  <c r="J113" i="1"/>
  <c r="J114" i="1"/>
  <c r="J115" i="1"/>
  <c r="J116" i="1"/>
  <c r="J117" i="1"/>
  <c r="J118" i="1"/>
  <c r="J119" i="1"/>
  <c r="J120" i="1"/>
  <c r="J121" i="1"/>
  <c r="J122" i="1"/>
  <c r="J112" i="1"/>
  <c r="J110" i="1"/>
  <c r="J109" i="1"/>
  <c r="J108" i="1"/>
  <c r="K108" i="1" s="1"/>
  <c r="J107" i="1"/>
  <c r="J106" i="1"/>
  <c r="J105" i="1"/>
  <c r="J104" i="1"/>
  <c r="J103" i="1"/>
  <c r="K103" i="1" s="1"/>
  <c r="J102" i="1"/>
  <c r="K104" i="1"/>
  <c r="K105" i="1"/>
  <c r="K106" i="1"/>
  <c r="K107" i="1"/>
  <c r="K109" i="1"/>
  <c r="K110" i="1"/>
  <c r="K102" i="1"/>
  <c r="J99" i="1"/>
  <c r="J98" i="1"/>
  <c r="J97" i="1"/>
  <c r="K97" i="1" s="1"/>
  <c r="J96" i="1"/>
  <c r="K96" i="1" s="1"/>
  <c r="J95" i="1"/>
  <c r="J94" i="1"/>
  <c r="J93" i="1"/>
  <c r="K93" i="1" s="1"/>
  <c r="J91" i="1"/>
  <c r="J89" i="1"/>
  <c r="K89" i="1" s="1"/>
  <c r="J88" i="1"/>
  <c r="J87" i="1"/>
  <c r="J86" i="1"/>
  <c r="K86" i="1" s="1"/>
  <c r="J92" i="1"/>
  <c r="K92" i="1" s="1"/>
  <c r="J90" i="1"/>
  <c r="J85" i="1"/>
  <c r="K87" i="1"/>
  <c r="K88" i="1"/>
  <c r="K90" i="1"/>
  <c r="K91" i="1"/>
  <c r="K94" i="1"/>
  <c r="K95" i="1"/>
  <c r="K98" i="1"/>
  <c r="K99" i="1"/>
  <c r="K85" i="1"/>
  <c r="J76" i="1"/>
  <c r="J75" i="1"/>
  <c r="J74" i="1"/>
  <c r="K74" i="1" s="1"/>
  <c r="K75" i="1"/>
  <c r="K76" i="1"/>
  <c r="J82" i="1"/>
  <c r="J83" i="1"/>
  <c r="J81" i="1"/>
  <c r="J80" i="1"/>
  <c r="K80" i="1" s="1"/>
  <c r="J79" i="1"/>
  <c r="K79" i="1" s="1"/>
  <c r="K81" i="1"/>
  <c r="K82" i="1"/>
  <c r="K83" i="1"/>
  <c r="J72" i="1"/>
  <c r="K72" i="1" s="1"/>
  <c r="J71" i="1"/>
  <c r="J67" i="1"/>
  <c r="J68" i="1"/>
  <c r="J69" i="1"/>
  <c r="J70" i="1"/>
  <c r="K70" i="1" s="1"/>
  <c r="J66" i="1"/>
  <c r="K66" i="1" s="1"/>
  <c r="K67" i="1"/>
  <c r="K68" i="1"/>
  <c r="K69" i="1"/>
  <c r="K71" i="1"/>
  <c r="J63" i="1"/>
  <c r="J62" i="1"/>
  <c r="K63" i="1"/>
  <c r="K62" i="1"/>
  <c r="J60" i="1"/>
  <c r="J59" i="1"/>
  <c r="K59" i="1" s="1"/>
  <c r="K60" i="1"/>
  <c r="J57" i="1"/>
  <c r="K57" i="1" s="1"/>
  <c r="J54" i="1"/>
  <c r="K54" i="1" s="1"/>
  <c r="J52" i="1"/>
  <c r="K52" i="1"/>
  <c r="J50" i="1"/>
  <c r="K50" i="1"/>
  <c r="J47" i="1"/>
  <c r="J48" i="1"/>
  <c r="J46" i="1"/>
  <c r="K46" i="1" s="1"/>
  <c r="K47" i="1"/>
  <c r="K48" i="1"/>
  <c r="J44" i="1"/>
  <c r="K44" i="1"/>
  <c r="J42" i="1"/>
  <c r="J41" i="1"/>
  <c r="J40" i="1"/>
  <c r="K40" i="1" s="1"/>
  <c r="J39" i="1"/>
  <c r="K41" i="1"/>
  <c r="K42" i="1"/>
  <c r="K39" i="1"/>
  <c r="J36" i="1"/>
  <c r="J37" i="1"/>
  <c r="J35" i="1"/>
  <c r="J34" i="1"/>
  <c r="J31" i="1"/>
  <c r="K31" i="1" s="1"/>
  <c r="J29" i="1"/>
  <c r="J27" i="1"/>
  <c r="J26" i="1"/>
  <c r="K35" i="1"/>
  <c r="K36" i="1"/>
  <c r="K37" i="1"/>
  <c r="K34" i="1"/>
  <c r="K29" i="1"/>
  <c r="K27" i="1"/>
  <c r="K26" i="1"/>
  <c r="K24" i="1"/>
  <c r="K22" i="1"/>
  <c r="J24" i="1"/>
  <c r="J22" i="1"/>
  <c r="AS34" i="4" l="1"/>
  <c r="AP34" i="4"/>
  <c r="AJ34" i="4"/>
  <c r="AG34" i="4"/>
  <c r="AD34" i="4"/>
  <c r="AA34" i="4"/>
  <c r="X34" i="4"/>
  <c r="U34" i="4"/>
  <c r="AM34" i="4"/>
  <c r="AP33" i="4"/>
  <c r="AD33" i="4"/>
  <c r="AG33" i="4"/>
  <c r="AM33" i="4"/>
  <c r="AA33" i="4"/>
  <c r="AJ33" i="4"/>
  <c r="X33" i="4"/>
  <c r="AS33" i="4"/>
  <c r="U33" i="4"/>
  <c r="AS32" i="4"/>
  <c r="U32" i="4"/>
  <c r="AJ32" i="4"/>
  <c r="AA32" i="4"/>
  <c r="AP32" i="4"/>
  <c r="AM32" i="4"/>
  <c r="AG32" i="4"/>
  <c r="X32" i="4"/>
  <c r="AD32" i="4"/>
  <c r="AS30" i="4"/>
  <c r="U30" i="4"/>
  <c r="AD30" i="4"/>
  <c r="AM30" i="4"/>
  <c r="X30" i="4"/>
  <c r="AG30" i="4"/>
  <c r="AP30" i="4"/>
  <c r="AA30" i="4"/>
  <c r="AJ30" i="4"/>
  <c r="AS29" i="4"/>
  <c r="AG29" i="4"/>
  <c r="U29" i="4"/>
  <c r="AJ29" i="4"/>
  <c r="X29" i="4"/>
  <c r="AM29" i="4"/>
  <c r="AA29" i="4"/>
  <c r="AP29" i="4"/>
  <c r="AD29" i="4"/>
  <c r="AS27" i="4"/>
  <c r="AG27" i="4"/>
  <c r="AJ27" i="4"/>
  <c r="AP27" i="4"/>
  <c r="AM27" i="4"/>
  <c r="AD27" i="4"/>
  <c r="AA27" i="4"/>
  <c r="X27" i="4"/>
  <c r="U27" i="4"/>
  <c r="AP26" i="4"/>
  <c r="AM26" i="4"/>
  <c r="X26" i="4"/>
  <c r="AJ26" i="4"/>
  <c r="U26" i="4"/>
  <c r="AG26" i="4"/>
  <c r="AD26" i="4"/>
  <c r="AA26" i="4"/>
  <c r="AS26" i="4"/>
  <c r="AP25" i="4"/>
  <c r="AD25" i="4"/>
  <c r="AJ25" i="4"/>
  <c r="AS25" i="4"/>
  <c r="AM25" i="4"/>
  <c r="AA25" i="4"/>
  <c r="X25" i="4"/>
  <c r="AG25" i="4"/>
  <c r="U25" i="4"/>
  <c r="AP24" i="4"/>
  <c r="AG24" i="4"/>
  <c r="X24" i="4"/>
  <c r="AM24" i="4"/>
  <c r="AD24" i="4"/>
  <c r="AS24" i="4"/>
  <c r="U24" i="4"/>
  <c r="AJ24" i="4"/>
  <c r="AA24" i="4"/>
  <c r="AS22" i="4"/>
  <c r="U22" i="4"/>
  <c r="AD22" i="4"/>
  <c r="AM22" i="4"/>
  <c r="AA22" i="4"/>
  <c r="X22" i="4"/>
  <c r="AG22" i="4"/>
  <c r="AP22" i="4"/>
  <c r="AJ22" i="4"/>
  <c r="F35" i="4"/>
  <c r="H26" i="4" s="1"/>
  <c r="I26" i="4"/>
  <c r="I27" i="4"/>
  <c r="I34" i="4"/>
  <c r="I24" i="4"/>
  <c r="I30" i="4"/>
  <c r="I22" i="4"/>
  <c r="I25" i="4"/>
  <c r="I29" i="4"/>
  <c r="I32" i="4"/>
  <c r="I64" i="3"/>
  <c r="I100" i="3"/>
  <c r="I380" i="3"/>
  <c r="I363" i="3"/>
  <c r="I402" i="3"/>
  <c r="I429" i="3"/>
  <c r="I350" i="3"/>
  <c r="I19" i="3"/>
  <c r="I32" i="3"/>
  <c r="I252" i="3"/>
  <c r="I77" i="3"/>
  <c r="I410" i="3"/>
  <c r="I129" i="3"/>
  <c r="I55" i="3"/>
  <c r="I138" i="3"/>
  <c r="K21" i="1"/>
  <c r="AM35" i="4" l="1"/>
  <c r="AL35" i="4" s="1"/>
  <c r="H24" i="4"/>
  <c r="H33" i="4"/>
  <c r="H21" i="4"/>
  <c r="H29" i="4"/>
  <c r="H20" i="4"/>
  <c r="H25" i="4"/>
  <c r="H23" i="4"/>
  <c r="H31" i="4"/>
  <c r="H30" i="4"/>
  <c r="H28" i="4"/>
  <c r="H27" i="4"/>
  <c r="H32" i="4"/>
  <c r="H22" i="4"/>
  <c r="H34" i="4"/>
  <c r="H19" i="4"/>
  <c r="U35" i="4"/>
  <c r="T35" i="4" s="1"/>
  <c r="AS35" i="4"/>
  <c r="AR35" i="4" s="1"/>
  <c r="AG35" i="4"/>
  <c r="AF35" i="4" s="1"/>
  <c r="AJ35" i="4"/>
  <c r="AI35" i="4" s="1"/>
  <c r="AD35" i="4"/>
  <c r="AC35" i="4" s="1"/>
  <c r="X35" i="4"/>
  <c r="W35" i="4" s="1"/>
  <c r="AA35" i="4"/>
  <c r="Z35" i="4" s="1"/>
  <c r="AP35" i="4"/>
  <c r="AO35" i="4" s="1"/>
  <c r="K30" i="1"/>
  <c r="K28" i="1"/>
  <c r="K23" i="1"/>
  <c r="K390" i="1" l="1"/>
  <c r="L391" i="1" s="1"/>
  <c r="K326" i="1"/>
  <c r="L328" i="1" s="1"/>
  <c r="K348" i="1"/>
  <c r="L349" i="1" s="1"/>
  <c r="K426" i="1"/>
  <c r="L428" i="1" s="1"/>
  <c r="K415" i="1"/>
  <c r="K393" i="1"/>
  <c r="L396" i="1" s="1"/>
  <c r="K336" i="1"/>
  <c r="L344" i="1" s="1"/>
  <c r="K196" i="1"/>
  <c r="L198" i="1" s="1"/>
  <c r="K170" i="1"/>
  <c r="L171" i="1" s="1"/>
  <c r="K199" i="1"/>
  <c r="K176" i="1"/>
  <c r="L188" i="1" s="1"/>
  <c r="K172" i="1"/>
  <c r="K163" i="1"/>
  <c r="L166" i="1" s="1"/>
  <c r="K45" i="1"/>
  <c r="L48" i="1" s="1"/>
  <c r="L31" i="1"/>
  <c r="L29" i="1"/>
  <c r="L24" i="1"/>
  <c r="K25" i="1"/>
  <c r="K444" i="1"/>
  <c r="K135" i="1"/>
  <c r="K43" i="1"/>
  <c r="L392" i="1" l="1"/>
  <c r="L327" i="1"/>
  <c r="L427" i="1"/>
  <c r="L422" i="1"/>
  <c r="L423" i="1"/>
  <c r="L425" i="1"/>
  <c r="L424" i="1"/>
  <c r="L417" i="1"/>
  <c r="L418" i="1"/>
  <c r="L419" i="1"/>
  <c r="L420" i="1"/>
  <c r="L421" i="1"/>
  <c r="L416" i="1"/>
  <c r="L395" i="1"/>
  <c r="L398" i="1"/>
  <c r="L399" i="1"/>
  <c r="L397" i="1"/>
  <c r="L345" i="1"/>
  <c r="L338" i="1"/>
  <c r="L346" i="1"/>
  <c r="L347" i="1"/>
  <c r="L340" i="1"/>
  <c r="L339" i="1"/>
  <c r="L341" i="1"/>
  <c r="L342" i="1"/>
  <c r="L343" i="1"/>
  <c r="L197" i="1"/>
  <c r="L47" i="1"/>
  <c r="L201" i="1"/>
  <c r="L202" i="1"/>
  <c r="L200" i="1"/>
  <c r="L183" i="1"/>
  <c r="L190" i="1"/>
  <c r="L181" i="1"/>
  <c r="L180" i="1"/>
  <c r="L187" i="1"/>
  <c r="L179" i="1"/>
  <c r="L185" i="1"/>
  <c r="L186" i="1"/>
  <c r="L177" i="1"/>
  <c r="L178" i="1"/>
  <c r="L182" i="1"/>
  <c r="L184" i="1"/>
  <c r="L189" i="1"/>
  <c r="L174" i="1"/>
  <c r="L175" i="1"/>
  <c r="L173" i="1"/>
  <c r="L167" i="1"/>
  <c r="L165" i="1"/>
  <c r="L164" i="1"/>
  <c r="L168" i="1"/>
  <c r="L169" i="1"/>
  <c r="L137" i="1"/>
  <c r="L136" i="1"/>
  <c r="L46" i="1"/>
  <c r="K19" i="1"/>
  <c r="K130" i="1"/>
  <c r="K58" i="1"/>
  <c r="L60" i="1" s="1"/>
  <c r="L26" i="1"/>
  <c r="K53" i="1"/>
  <c r="K84" i="1"/>
  <c r="K133" i="1"/>
  <c r="L134" i="1" s="1"/>
  <c r="K141" i="1"/>
  <c r="K233" i="1"/>
  <c r="L238" i="1" s="1"/>
  <c r="K298" i="1"/>
  <c r="L300" i="1" s="1"/>
  <c r="K354" i="1"/>
  <c r="K360" i="1"/>
  <c r="K367" i="1"/>
  <c r="L372" i="1" s="1"/>
  <c r="K385" i="1"/>
  <c r="L386" i="1" s="1"/>
  <c r="K403" i="1"/>
  <c r="L404" i="1" s="1"/>
  <c r="K408" i="1"/>
  <c r="K430" i="1"/>
  <c r="K446" i="1"/>
  <c r="K468" i="1"/>
  <c r="K56" i="1"/>
  <c r="K61" i="1"/>
  <c r="L63" i="1" s="1"/>
  <c r="K148" i="1"/>
  <c r="K203" i="1"/>
  <c r="L207" i="1" s="1"/>
  <c r="K208" i="1"/>
  <c r="K247" i="1"/>
  <c r="K293" i="1"/>
  <c r="L295" i="1" s="1"/>
  <c r="K318" i="1"/>
  <c r="L323" i="1" s="1"/>
  <c r="K381" i="1"/>
  <c r="K411" i="1"/>
  <c r="K466" i="1"/>
  <c r="K38" i="1"/>
  <c r="L22" i="1"/>
  <c r="K49" i="1"/>
  <c r="L50" i="1" s="1"/>
  <c r="K78" i="1"/>
  <c r="K101" i="1"/>
  <c r="K191" i="1"/>
  <c r="L194" i="1" s="1"/>
  <c r="L219" i="1"/>
  <c r="K229" i="1"/>
  <c r="K253" i="1"/>
  <c r="L259" i="1" s="1"/>
  <c r="K263" i="1"/>
  <c r="K269" i="1"/>
  <c r="K277" i="1"/>
  <c r="K304" i="1"/>
  <c r="K333" i="1"/>
  <c r="K358" i="1"/>
  <c r="K364" i="1"/>
  <c r="L366" i="1" s="1"/>
  <c r="K436" i="1"/>
  <c r="L44" i="1"/>
  <c r="K51" i="1"/>
  <c r="L52" i="1" s="1"/>
  <c r="K65" i="1"/>
  <c r="L68" i="1" s="1"/>
  <c r="K73" i="1"/>
  <c r="L75" i="1" s="1"/>
  <c r="K111" i="1"/>
  <c r="K139" i="1"/>
  <c r="K156" i="1"/>
  <c r="K329" i="1"/>
  <c r="K351" i="1"/>
  <c r="K374" i="1"/>
  <c r="K400" i="1"/>
  <c r="K459" i="1"/>
  <c r="K472" i="1"/>
  <c r="L473" i="1" s="1"/>
  <c r="K474" i="1"/>
  <c r="K33" i="1"/>
  <c r="L445" i="1"/>
  <c r="M28" i="1" l="1"/>
  <c r="L107" i="1"/>
  <c r="K100" i="1"/>
  <c r="C24" i="2" s="1"/>
  <c r="L469" i="1"/>
  <c r="L470" i="1"/>
  <c r="L471" i="1"/>
  <c r="L453" i="1"/>
  <c r="L448" i="1"/>
  <c r="L450" i="1"/>
  <c r="L454" i="1"/>
  <c r="L456" i="1"/>
  <c r="L457" i="1"/>
  <c r="L451" i="1"/>
  <c r="L452" i="1"/>
  <c r="L458" i="1"/>
  <c r="L455" i="1"/>
  <c r="L449" i="1"/>
  <c r="L441" i="1"/>
  <c r="L443" i="1"/>
  <c r="L438" i="1"/>
  <c r="L442" i="1"/>
  <c r="L439" i="1"/>
  <c r="L440" i="1"/>
  <c r="L435" i="1"/>
  <c r="L432" i="1"/>
  <c r="L433" i="1"/>
  <c r="L434" i="1"/>
  <c r="L431" i="1"/>
  <c r="L413" i="1"/>
  <c r="L414" i="1"/>
  <c r="L412" i="1"/>
  <c r="L383" i="1"/>
  <c r="K380" i="1"/>
  <c r="M390" i="1" s="1"/>
  <c r="L377" i="1"/>
  <c r="L378" i="1"/>
  <c r="L379" i="1"/>
  <c r="L376" i="1"/>
  <c r="L356" i="1"/>
  <c r="L357" i="1"/>
  <c r="L355" i="1"/>
  <c r="L265" i="1"/>
  <c r="L267" i="1"/>
  <c r="L268" i="1"/>
  <c r="L266" i="1"/>
  <c r="M23" i="1"/>
  <c r="L211" i="1"/>
  <c r="L212" i="1"/>
  <c r="L213" i="1"/>
  <c r="L214" i="1"/>
  <c r="L209" i="1"/>
  <c r="L210" i="1"/>
  <c r="L161" i="1"/>
  <c r="L158" i="1"/>
  <c r="L160" i="1"/>
  <c r="L162" i="1"/>
  <c r="L159" i="1"/>
  <c r="L150" i="1"/>
  <c r="L151" i="1"/>
  <c r="L152" i="1"/>
  <c r="L153" i="1"/>
  <c r="L154" i="1"/>
  <c r="L155" i="1"/>
  <c r="K138" i="1"/>
  <c r="M170" i="1" s="1"/>
  <c r="L142" i="1"/>
  <c r="L143" i="1"/>
  <c r="L144" i="1"/>
  <c r="L147" i="1"/>
  <c r="L145" i="1"/>
  <c r="L146" i="1"/>
  <c r="L132" i="1"/>
  <c r="L131" i="1"/>
  <c r="L120" i="1"/>
  <c r="L117" i="1"/>
  <c r="L118" i="1"/>
  <c r="L113" i="1"/>
  <c r="L121" i="1"/>
  <c r="L114" i="1"/>
  <c r="L122" i="1"/>
  <c r="L115" i="1"/>
  <c r="L116" i="1"/>
  <c r="L119" i="1"/>
  <c r="L41" i="1"/>
  <c r="L42" i="1"/>
  <c r="L40" i="1"/>
  <c r="L36" i="1"/>
  <c r="L35" i="1"/>
  <c r="M30" i="1"/>
  <c r="L476" i="1"/>
  <c r="L480" i="1"/>
  <c r="L484" i="1"/>
  <c r="L477" i="1"/>
  <c r="L481" i="1"/>
  <c r="L475" i="1"/>
  <c r="L478" i="1"/>
  <c r="L482" i="1"/>
  <c r="L479" i="1"/>
  <c r="L483" i="1"/>
  <c r="L461" i="1"/>
  <c r="L465" i="1"/>
  <c r="L462" i="1"/>
  <c r="K429" i="1"/>
  <c r="M472" i="1" s="1"/>
  <c r="L463" i="1"/>
  <c r="L464" i="1"/>
  <c r="L331" i="1"/>
  <c r="L332" i="1"/>
  <c r="L330" i="1"/>
  <c r="K252" i="1"/>
  <c r="M348" i="1" s="1"/>
  <c r="L231" i="1"/>
  <c r="L232" i="1"/>
  <c r="L230" i="1"/>
  <c r="L251" i="1"/>
  <c r="L460" i="1"/>
  <c r="L437" i="1"/>
  <c r="L310" i="1"/>
  <c r="L316" i="1"/>
  <c r="L291" i="1"/>
  <c r="L290" i="1"/>
  <c r="L271" i="1"/>
  <c r="L275" i="1"/>
  <c r="L262" i="1"/>
  <c r="L261" i="1"/>
  <c r="L157" i="1"/>
  <c r="L59" i="1"/>
  <c r="L388" i="1"/>
  <c r="L104" i="1"/>
  <c r="L106" i="1"/>
  <c r="L237" i="1"/>
  <c r="L467" i="1"/>
  <c r="L307" i="1"/>
  <c r="L389" i="1"/>
  <c r="L108" i="1"/>
  <c r="L387" i="1"/>
  <c r="L89" i="1"/>
  <c r="L91" i="1"/>
  <c r="L88" i="1"/>
  <c r="L96" i="1"/>
  <c r="L90" i="1"/>
  <c r="L86" i="1"/>
  <c r="L308" i="1"/>
  <c r="L324" i="1"/>
  <c r="L244" i="1"/>
  <c r="L384" i="1"/>
  <c r="L193" i="1"/>
  <c r="L74" i="1"/>
  <c r="L102" i="1"/>
  <c r="L235" i="1"/>
  <c r="L109" i="1"/>
  <c r="L315" i="1"/>
  <c r="L249" i="1"/>
  <c r="L206" i="1"/>
  <c r="L311" i="1"/>
  <c r="L205" i="1"/>
  <c r="L70" i="1"/>
  <c r="L406" i="1"/>
  <c r="L365" i="1"/>
  <c r="L240" i="1"/>
  <c r="L110" i="1"/>
  <c r="L234" i="1"/>
  <c r="L407" i="1"/>
  <c r="L245" i="1"/>
  <c r="L236" i="1"/>
  <c r="L105" i="1"/>
  <c r="L243" i="1"/>
  <c r="L241" i="1"/>
  <c r="L405" i="1"/>
  <c r="L306" i="1"/>
  <c r="L239" i="1"/>
  <c r="L246" i="1"/>
  <c r="L39" i="1"/>
  <c r="L225" i="1"/>
  <c r="L373" i="1"/>
  <c r="L216" i="1"/>
  <c r="L126" i="1"/>
  <c r="L69" i="1"/>
  <c r="L369" i="1"/>
  <c r="L248" i="1"/>
  <c r="L149" i="1"/>
  <c r="L72" i="1"/>
  <c r="L368" i="1"/>
  <c r="L309" i="1"/>
  <c r="L242" i="1"/>
  <c r="L103" i="1"/>
  <c r="L71" i="1"/>
  <c r="L221" i="1"/>
  <c r="L127" i="1"/>
  <c r="L370" i="1"/>
  <c r="L257" i="1"/>
  <c r="L224" i="1"/>
  <c r="L223" i="1"/>
  <c r="L37" i="1"/>
  <c r="L222" i="1"/>
  <c r="L125" i="1"/>
  <c r="L371" i="1"/>
  <c r="L217" i="1"/>
  <c r="L220" i="1"/>
  <c r="L359" i="1"/>
  <c r="L287" i="1"/>
  <c r="L284" i="1"/>
  <c r="L285" i="1"/>
  <c r="L279" i="1"/>
  <c r="L292" i="1"/>
  <c r="L278" i="1"/>
  <c r="L288" i="1"/>
  <c r="L283" i="1"/>
  <c r="K77" i="1"/>
  <c r="C23" i="2" s="1"/>
  <c r="L81" i="1"/>
  <c r="L82" i="1"/>
  <c r="L79" i="1"/>
  <c r="L80" i="1"/>
  <c r="L297" i="1"/>
  <c r="K55" i="1"/>
  <c r="M61" i="1" s="1"/>
  <c r="L375" i="1"/>
  <c r="L272" i="1"/>
  <c r="L274" i="1"/>
  <c r="L273" i="1"/>
  <c r="L258" i="1"/>
  <c r="L256" i="1"/>
  <c r="L254" i="1"/>
  <c r="L260" i="1"/>
  <c r="L325" i="1"/>
  <c r="L322" i="1"/>
  <c r="L319" i="1"/>
  <c r="L320" i="1"/>
  <c r="L294" i="1"/>
  <c r="L57" i="1"/>
  <c r="L361" i="1"/>
  <c r="L362" i="1"/>
  <c r="L280" i="1"/>
  <c r="L401" i="1"/>
  <c r="L321" i="1"/>
  <c r="L289" i="1"/>
  <c r="L83" i="1"/>
  <c r="L334" i="1"/>
  <c r="L296" i="1"/>
  <c r="L270" i="1"/>
  <c r="K410" i="1"/>
  <c r="C33" i="2" s="1"/>
  <c r="L281" i="1"/>
  <c r="L195" i="1"/>
  <c r="L447" i="1"/>
  <c r="L394" i="1"/>
  <c r="L302" i="1"/>
  <c r="L303" i="1"/>
  <c r="L301" i="1"/>
  <c r="L54" i="1"/>
  <c r="L335" i="1"/>
  <c r="L286" i="1"/>
  <c r="L255" i="1"/>
  <c r="L140" i="1"/>
  <c r="L282" i="1"/>
  <c r="L192" i="1"/>
  <c r="L276" i="1"/>
  <c r="L409" i="1"/>
  <c r="L299" i="1"/>
  <c r="K350" i="1"/>
  <c r="C28" i="2" s="1"/>
  <c r="AC28" i="2" s="1"/>
  <c r="L97" i="1"/>
  <c r="K64" i="1"/>
  <c r="C22" i="2" s="1"/>
  <c r="L92" i="1"/>
  <c r="L99" i="1"/>
  <c r="L305" i="1"/>
  <c r="L98" i="1"/>
  <c r="L85" i="1"/>
  <c r="L67" i="1"/>
  <c r="K32" i="1"/>
  <c r="M53" i="1" s="1"/>
  <c r="L352" i="1"/>
  <c r="L312" i="1"/>
  <c r="K129" i="1"/>
  <c r="C25" i="2" s="1"/>
  <c r="L124" i="1"/>
  <c r="L112" i="1"/>
  <c r="L93" i="1"/>
  <c r="L66" i="1"/>
  <c r="K363" i="1"/>
  <c r="C30" i="2" s="1"/>
  <c r="L314" i="1"/>
  <c r="L264" i="1"/>
  <c r="L87" i="1"/>
  <c r="L34" i="1"/>
  <c r="L382" i="1"/>
  <c r="L313" i="1"/>
  <c r="L204" i="1"/>
  <c r="L95" i="1"/>
  <c r="L76" i="1"/>
  <c r="L62" i="1"/>
  <c r="K402" i="1"/>
  <c r="C32" i="2" s="1"/>
  <c r="K353" i="1"/>
  <c r="C29" i="2" s="1"/>
  <c r="Q29" i="2" s="1"/>
  <c r="L337" i="1"/>
  <c r="L317" i="1"/>
  <c r="L250" i="1"/>
  <c r="L218" i="1"/>
  <c r="L128" i="1"/>
  <c r="L94" i="1"/>
  <c r="L27" i="1"/>
  <c r="Z23" i="2" l="1"/>
  <c r="Y23" i="2" s="1"/>
  <c r="AF23" i="2"/>
  <c r="AC23" i="2"/>
  <c r="AB23" i="2" s="1"/>
  <c r="AL33" i="2"/>
  <c r="AK33" i="2" s="1"/>
  <c r="AI33" i="2"/>
  <c r="Z24" i="2"/>
  <c r="Y24" i="2" s="1"/>
  <c r="AC24" i="2"/>
  <c r="AB24" i="2" s="1"/>
  <c r="AI24" i="2"/>
  <c r="AH24" i="2" s="1"/>
  <c r="AF24" i="2"/>
  <c r="AE24" i="2" s="1"/>
  <c r="T22" i="2"/>
  <c r="S22" i="2" s="1"/>
  <c r="W22" i="2"/>
  <c r="Z22" i="2"/>
  <c r="Y22" i="2" s="1"/>
  <c r="AL32" i="2"/>
  <c r="AI32" i="2"/>
  <c r="AH32" i="2" s="1"/>
  <c r="Z30" i="2"/>
  <c r="Y30" i="2" s="1"/>
  <c r="AF30" i="2"/>
  <c r="AE30" i="2" s="1"/>
  <c r="W30" i="2"/>
  <c r="AC30" i="2"/>
  <c r="AB30" i="2" s="1"/>
  <c r="AC25" i="2"/>
  <c r="AF25" i="2"/>
  <c r="AE25" i="2" s="1"/>
  <c r="Z25" i="2"/>
  <c r="Y25" i="2" s="1"/>
  <c r="AI25" i="2"/>
  <c r="AL25" i="2"/>
  <c r="AK25" i="2" s="1"/>
  <c r="E30" i="2"/>
  <c r="S30" i="2"/>
  <c r="AN30" i="2"/>
  <c r="AH30" i="2"/>
  <c r="V30" i="2"/>
  <c r="M30" i="2"/>
  <c r="P30" i="2"/>
  <c r="E22" i="2"/>
  <c r="AB22" i="2"/>
  <c r="AN22" i="2"/>
  <c r="AK22" i="2"/>
  <c r="AH22" i="2"/>
  <c r="AE22" i="2"/>
  <c r="P22" i="2"/>
  <c r="V22" i="2"/>
  <c r="E28" i="2"/>
  <c r="S28" i="2"/>
  <c r="AN28" i="2"/>
  <c r="AH28" i="2"/>
  <c r="AE28" i="2"/>
  <c r="M28" i="2"/>
  <c r="AB28" i="2"/>
  <c r="P28" i="2"/>
  <c r="V28" i="2"/>
  <c r="Y28" i="2"/>
  <c r="E23" i="2"/>
  <c r="V23" i="2"/>
  <c r="AN23" i="2"/>
  <c r="AK23" i="2"/>
  <c r="AH23" i="2"/>
  <c r="AE23" i="2"/>
  <c r="S23" i="2"/>
  <c r="P23" i="2"/>
  <c r="E29" i="2"/>
  <c r="AN29" i="2"/>
  <c r="AK29" i="2"/>
  <c r="AH29" i="2"/>
  <c r="AE29" i="2"/>
  <c r="S29" i="2"/>
  <c r="AB29" i="2"/>
  <c r="V29" i="2"/>
  <c r="Y29" i="2"/>
  <c r="P29" i="2"/>
  <c r="E32" i="2"/>
  <c r="P32" i="2"/>
  <c r="M32" i="2"/>
  <c r="V32" i="2"/>
  <c r="Y32" i="2"/>
  <c r="AN32" i="2"/>
  <c r="AE32" i="2"/>
  <c r="S32" i="2"/>
  <c r="AB32" i="2"/>
  <c r="E33" i="2"/>
  <c r="AB33" i="2"/>
  <c r="V33" i="2"/>
  <c r="P33" i="2"/>
  <c r="M33" i="2"/>
  <c r="Y33" i="2"/>
  <c r="AN33" i="2"/>
  <c r="S33" i="2"/>
  <c r="AE33" i="2"/>
  <c r="E24" i="2"/>
  <c r="P24" i="2"/>
  <c r="AK24" i="2"/>
  <c r="V24" i="2"/>
  <c r="AN24" i="2"/>
  <c r="S24" i="2"/>
  <c r="E25" i="2"/>
  <c r="AB25" i="2"/>
  <c r="P25" i="2"/>
  <c r="M25" i="2"/>
  <c r="V25" i="2"/>
  <c r="AN25" i="2"/>
  <c r="S25" i="2"/>
  <c r="H485" i="1"/>
  <c r="M55" i="1" s="1"/>
  <c r="C31" i="2"/>
  <c r="C27" i="2"/>
  <c r="M148" i="1"/>
  <c r="M176" i="1"/>
  <c r="C19" i="2"/>
  <c r="M25" i="1"/>
  <c r="C26" i="2"/>
  <c r="M21" i="1"/>
  <c r="M130" i="1"/>
  <c r="M403" i="1"/>
  <c r="M415" i="1"/>
  <c r="M354" i="1"/>
  <c r="M263" i="1"/>
  <c r="M333" i="1"/>
  <c r="M326" i="1"/>
  <c r="M336" i="1"/>
  <c r="M304" i="1"/>
  <c r="M329" i="1"/>
  <c r="M318" i="1"/>
  <c r="M298" i="1"/>
  <c r="M367" i="1"/>
  <c r="M385" i="1"/>
  <c r="M381" i="1"/>
  <c r="M215" i="1"/>
  <c r="M196" i="1"/>
  <c r="M156" i="1"/>
  <c r="M208" i="1"/>
  <c r="M141" i="1"/>
  <c r="M233" i="1"/>
  <c r="M247" i="1"/>
  <c r="M229" i="1"/>
  <c r="M199" i="1"/>
  <c r="M203" i="1"/>
  <c r="M172" i="1"/>
  <c r="M139" i="1"/>
  <c r="M411" i="1"/>
  <c r="M191" i="1"/>
  <c r="M51" i="1"/>
  <c r="M358" i="1"/>
  <c r="M400" i="1"/>
  <c r="M253" i="1"/>
  <c r="M135" i="1"/>
  <c r="M111" i="1"/>
  <c r="M133" i="1"/>
  <c r="M408" i="1"/>
  <c r="M393" i="1"/>
  <c r="M269" i="1"/>
  <c r="C21" i="2"/>
  <c r="M58" i="1"/>
  <c r="M468" i="1"/>
  <c r="C34" i="2"/>
  <c r="M436" i="1"/>
  <c r="M466" i="1"/>
  <c r="M444" i="1"/>
  <c r="M459" i="1"/>
  <c r="M474" i="1"/>
  <c r="M56" i="1"/>
  <c r="M78" i="1"/>
  <c r="M123" i="1"/>
  <c r="M351" i="1"/>
  <c r="M446" i="1"/>
  <c r="M101" i="1"/>
  <c r="M364" i="1"/>
  <c r="M73" i="1"/>
  <c r="M45" i="1"/>
  <c r="M43" i="1"/>
  <c r="C20" i="2"/>
  <c r="M38" i="1"/>
  <c r="M33" i="1"/>
  <c r="M65" i="1"/>
  <c r="M84" i="1"/>
  <c r="M163" i="1"/>
  <c r="M49" i="1"/>
  <c r="M360" i="1"/>
  <c r="M374" i="1"/>
  <c r="M430" i="1"/>
  <c r="M293" i="1"/>
  <c r="M277" i="1"/>
  <c r="M426" i="1"/>
  <c r="T20" i="2" l="1"/>
  <c r="Q20" i="2"/>
  <c r="P20" i="2" s="1"/>
  <c r="N20" i="2"/>
  <c r="AI34" i="2"/>
  <c r="AH34" i="2" s="1"/>
  <c r="AO34" i="2"/>
  <c r="AL34" i="2"/>
  <c r="AK34" i="2" s="1"/>
  <c r="Q34" i="2"/>
  <c r="P34" i="2" s="1"/>
  <c r="N34" i="2"/>
  <c r="M34" i="2" s="1"/>
  <c r="N19" i="2"/>
  <c r="Q19" i="2"/>
  <c r="AC27" i="2"/>
  <c r="AB27" i="2" s="1"/>
  <c r="N27" i="2"/>
  <c r="M27" i="2" s="1"/>
  <c r="W27" i="2"/>
  <c r="V27" i="2" s="1"/>
  <c r="AF27" i="2"/>
  <c r="AE27" i="2" s="1"/>
  <c r="AO27" i="2"/>
  <c r="AN27" i="2" s="1"/>
  <c r="AI27" i="2"/>
  <c r="AL27" i="2"/>
  <c r="AC31" i="2"/>
  <c r="W31" i="2"/>
  <c r="V31" i="2" s="1"/>
  <c r="AF31" i="2"/>
  <c r="AE31" i="2" s="1"/>
  <c r="Z31" i="2"/>
  <c r="Y31" i="2" s="1"/>
  <c r="Z21" i="2"/>
  <c r="Y21" i="2" s="1"/>
  <c r="T21" i="2"/>
  <c r="S21" i="2" s="1"/>
  <c r="W21" i="2"/>
  <c r="V21" i="2" s="1"/>
  <c r="Q21" i="2"/>
  <c r="AL26" i="2"/>
  <c r="AK26" i="2" s="1"/>
  <c r="AO26" i="2"/>
  <c r="AN26" i="2" s="1"/>
  <c r="AF26" i="2"/>
  <c r="AE26" i="2" s="1"/>
  <c r="N26" i="2"/>
  <c r="AC26" i="2"/>
  <c r="AB26" i="2" s="1"/>
  <c r="W26" i="2"/>
  <c r="V26" i="2" s="1"/>
  <c r="M24" i="2"/>
  <c r="AQ24" i="2" s="1"/>
  <c r="AR24" i="2"/>
  <c r="E20" i="2"/>
  <c r="AN20" i="2"/>
  <c r="AK20" i="2"/>
  <c r="AH20" i="2"/>
  <c r="AE20" i="2"/>
  <c r="S20" i="2"/>
  <c r="V20" i="2"/>
  <c r="AB20" i="2"/>
  <c r="Y20" i="2"/>
  <c r="E34" i="2"/>
  <c r="S34" i="2"/>
  <c r="AB34" i="2"/>
  <c r="V34" i="2"/>
  <c r="Y34" i="2"/>
  <c r="AE34" i="2"/>
  <c r="AR32" i="2"/>
  <c r="AK32" i="2"/>
  <c r="AQ32" i="2" s="1"/>
  <c r="E31" i="2"/>
  <c r="AN31" i="2"/>
  <c r="AH31" i="2"/>
  <c r="AB31" i="2"/>
  <c r="M31" i="2"/>
  <c r="S31" i="2"/>
  <c r="P31" i="2"/>
  <c r="E21" i="2"/>
  <c r="AH21" i="2"/>
  <c r="AE21" i="2"/>
  <c r="AN21" i="2"/>
  <c r="AK21" i="2"/>
  <c r="AB21" i="2"/>
  <c r="P21" i="2"/>
  <c r="E26" i="2"/>
  <c r="S26" i="2"/>
  <c r="P26" i="2"/>
  <c r="Y26" i="2"/>
  <c r="AH26" i="2"/>
  <c r="E27" i="2"/>
  <c r="AK27" i="2"/>
  <c r="S27" i="2"/>
  <c r="Y27" i="2"/>
  <c r="P27" i="2"/>
  <c r="M22" i="2"/>
  <c r="AQ22" i="2" s="1"/>
  <c r="AR22" i="2"/>
  <c r="AR30" i="2"/>
  <c r="AK30" i="2"/>
  <c r="AQ30" i="2" s="1"/>
  <c r="AR25" i="2"/>
  <c r="AH25" i="2"/>
  <c r="AQ25" i="2" s="1"/>
  <c r="AR33" i="2"/>
  <c r="AH33" i="2"/>
  <c r="AQ33" i="2" s="1"/>
  <c r="AR28" i="2"/>
  <c r="AK28" i="2"/>
  <c r="AQ28" i="2" s="1"/>
  <c r="M29" i="2"/>
  <c r="AQ29" i="2" s="1"/>
  <c r="AR29" i="2"/>
  <c r="E19" i="2"/>
  <c r="AR23" i="2"/>
  <c r="M23" i="2"/>
  <c r="AQ23" i="2" s="1"/>
  <c r="C35" i="2"/>
  <c r="D20" i="2" s="1"/>
  <c r="M77" i="1"/>
  <c r="M350" i="1"/>
  <c r="M402" i="1"/>
  <c r="M410" i="1"/>
  <c r="M353" i="1"/>
  <c r="M32" i="1"/>
  <c r="M129" i="1"/>
  <c r="M19" i="1"/>
  <c r="M363" i="1"/>
  <c r="M100" i="1"/>
  <c r="M380" i="1"/>
  <c r="M429" i="1"/>
  <c r="M138" i="1"/>
  <c r="M252" i="1"/>
  <c r="M64" i="1"/>
  <c r="V19" i="2" l="1"/>
  <c r="W35" i="2"/>
  <c r="AR21" i="2"/>
  <c r="M21" i="2"/>
  <c r="AQ21" i="2" s="1"/>
  <c r="Z35" i="2"/>
  <c r="Y19" i="2"/>
  <c r="AK19" i="2"/>
  <c r="AL35" i="2"/>
  <c r="AE19" i="2"/>
  <c r="AF35" i="2"/>
  <c r="M26" i="2"/>
  <c r="AQ26" i="2" s="1"/>
  <c r="AR26" i="2"/>
  <c r="AR34" i="2"/>
  <c r="AN34" i="2"/>
  <c r="AQ34" i="2" s="1"/>
  <c r="M20" i="2"/>
  <c r="AQ20" i="2" s="1"/>
  <c r="AR20" i="2"/>
  <c r="AH19" i="2"/>
  <c r="AI35" i="2"/>
  <c r="M19" i="2"/>
  <c r="N35" i="2"/>
  <c r="M35" i="2" s="1"/>
  <c r="AR19" i="2"/>
  <c r="AN19" i="2"/>
  <c r="AO35" i="2"/>
  <c r="AB19" i="2"/>
  <c r="AC35" i="2"/>
  <c r="P19" i="2"/>
  <c r="Q35" i="2"/>
  <c r="S19" i="2"/>
  <c r="T35" i="2"/>
  <c r="AR27" i="2"/>
  <c r="AH27" i="2"/>
  <c r="AQ27" i="2" s="1"/>
  <c r="AR31" i="2"/>
  <c r="AK31" i="2"/>
  <c r="AQ31" i="2" s="1"/>
  <c r="D28" i="2"/>
  <c r="D32" i="2"/>
  <c r="D21" i="2"/>
  <c r="D24" i="2"/>
  <c r="D29" i="2"/>
  <c r="D26" i="2"/>
  <c r="D30" i="2"/>
  <c r="D22" i="2"/>
  <c r="D23" i="2"/>
  <c r="D31" i="2"/>
  <c r="D19" i="2"/>
  <c r="D27" i="2"/>
  <c r="D34" i="2"/>
  <c r="D33" i="2"/>
  <c r="D25" i="2"/>
  <c r="Y35" i="2" l="1"/>
  <c r="AE35" i="2"/>
  <c r="AR35" i="2"/>
  <c r="AN35" i="2"/>
  <c r="S35" i="2"/>
  <c r="Q36" i="2"/>
  <c r="T36" i="2" s="1"/>
  <c r="W36" i="2" s="1"/>
  <c r="Z36" i="2" s="1"/>
  <c r="AC36" i="2" s="1"/>
  <c r="AF36" i="2" s="1"/>
  <c r="AI36" i="2" s="1"/>
  <c r="AL36" i="2" s="1"/>
  <c r="AO36" i="2" s="1"/>
  <c r="P35" i="2"/>
  <c r="P36" i="2" s="1"/>
  <c r="AQ19" i="2"/>
  <c r="AH35" i="2"/>
  <c r="AB35" i="2"/>
  <c r="V35" i="2"/>
  <c r="AK35" i="2"/>
  <c r="AQ35" i="2" l="1"/>
  <c r="S36" i="2"/>
  <c r="V36" i="2" s="1"/>
  <c r="Y36" i="2" s="1"/>
  <c r="AB36" i="2" s="1"/>
  <c r="AE36" i="2" s="1"/>
  <c r="AH36" i="2" s="1"/>
  <c r="AK36" i="2" s="1"/>
  <c r="AN36" i="2" s="1"/>
  <c r="AV19" i="4"/>
  <c r="AU19" i="4"/>
  <c r="AU25" i="4"/>
  <c r="AU24" i="4"/>
  <c r="AU31" i="4"/>
  <c r="AU22" i="4"/>
  <c r="AU20" i="4"/>
  <c r="AU33" i="4"/>
  <c r="R33" i="4"/>
  <c r="AV33" i="4" s="1"/>
  <c r="R28" i="4"/>
  <c r="AV28" i="4" s="1"/>
  <c r="AU28" i="4"/>
  <c r="R25" i="4"/>
  <c r="AV25" i="4" s="1"/>
  <c r="AU27" i="4"/>
  <c r="R24" i="4"/>
  <c r="AV24" i="4" s="1"/>
  <c r="AU32" i="4"/>
  <c r="R32" i="4"/>
  <c r="AV32" i="4" s="1"/>
  <c r="R31" i="4"/>
  <c r="AV31" i="4" s="1"/>
  <c r="R30" i="4"/>
  <c r="AV30" i="4" s="1"/>
  <c r="AU30" i="4"/>
  <c r="R22" i="4"/>
  <c r="AV22" i="4" s="1"/>
  <c r="AU21" i="4"/>
  <c r="R21" i="4"/>
  <c r="AV21" i="4" s="1"/>
  <c r="AU26" i="4"/>
  <c r="R26" i="4"/>
  <c r="AV26" i="4" s="1"/>
  <c r="AU29" i="4"/>
  <c r="R29" i="4"/>
  <c r="AV29" i="4" s="1"/>
  <c r="AU34" i="4"/>
  <c r="R34" i="4"/>
  <c r="AV34" i="4" s="1"/>
  <c r="R23" i="4"/>
  <c r="AV23" i="4" s="1"/>
  <c r="AU23" i="4"/>
  <c r="R27" i="4"/>
  <c r="AV27" i="4" s="1"/>
  <c r="R20" i="4"/>
  <c r="AV20" i="4" s="1"/>
  <c r="R35" i="4" l="1"/>
  <c r="AV35" i="4" l="1"/>
  <c r="U36" i="4"/>
  <c r="X36" i="4" s="1"/>
  <c r="AA36" i="4" s="1"/>
  <c r="AD36" i="4" s="1"/>
  <c r="AG36" i="4" s="1"/>
  <c r="AJ36" i="4" s="1"/>
  <c r="AM36" i="4" s="1"/>
  <c r="AP36" i="4" s="1"/>
  <c r="AS36" i="4" s="1"/>
  <c r="Q35" i="4"/>
  <c r="AU35" i="4" l="1"/>
  <c r="T36" i="4"/>
  <c r="W36" i="4" s="1"/>
  <c r="Z36" i="4" s="1"/>
  <c r="AC36" i="4" s="1"/>
  <c r="AF36" i="4" s="1"/>
  <c r="AI36" i="4" s="1"/>
  <c r="AL36" i="4" s="1"/>
  <c r="AO36" i="4" s="1"/>
  <c r="AR36" i="4" s="1"/>
</calcChain>
</file>

<file path=xl/sharedStrings.xml><?xml version="1.0" encoding="utf-8"?>
<sst xmlns="http://schemas.openxmlformats.org/spreadsheetml/2006/main" count="3782" uniqueCount="1162">
  <si>
    <t>Orçamento:</t>
  </si>
  <si>
    <t>Data Base:</t>
  </si>
  <si>
    <t>Prédio:</t>
  </si>
  <si>
    <t>Municipio:</t>
  </si>
  <si>
    <t>Código Atividade</t>
  </si>
  <si>
    <t>01.00.000</t>
  </si>
  <si>
    <t>SERVICOS PRELIMINARES</t>
  </si>
  <si>
    <t>01.01.000</t>
  </si>
  <si>
    <t>LIMPEZA DO TERRENO</t>
  </si>
  <si>
    <t>01.01.001</t>
  </si>
  <si>
    <t>RETIRANDO A VEGETACAO, TRONCOS ATE 5CM DE DIAMETRO E</t>
  </si>
  <si>
    <t>M2</t>
  </si>
  <si>
    <t>01.03.000</t>
  </si>
  <si>
    <t>MOVIMENTO DE TERRA MECANIZADO</t>
  </si>
  <si>
    <t>01.03.001</t>
  </si>
  <si>
    <t>CORTE E ATERRO DENTRO DA OBRA COM TRANSPORTE INTERNO</t>
  </si>
  <si>
    <t>M3</t>
  </si>
  <si>
    <t>01.03.004</t>
  </si>
  <si>
    <t>ATERRO COM TRANSPORTE POR CAMINHAO NOS PRIMEIROS 100</t>
  </si>
  <si>
    <t>TRANSPORTE POR CAMINHAO                                            M3X</t>
  </si>
  <si>
    <t>KM</t>
  </si>
  <si>
    <t>02.01.000</t>
  </si>
  <si>
    <t>ESCAVACAO</t>
  </si>
  <si>
    <t>02.01.001</t>
  </si>
  <si>
    <t>ESCAVACAO MANUAL - PROFUNDIDADE ATE 1.80 M</t>
  </si>
  <si>
    <t>02.01.012</t>
  </si>
  <si>
    <t>LASTRO DE PEDRA BRITADA - 5CM</t>
  </si>
  <si>
    <t>02.01.015</t>
  </si>
  <si>
    <t>REATERRO INTERNO APILOADO</t>
  </si>
  <si>
    <t>02.02.000</t>
  </si>
  <si>
    <t>FUNDACAO PROFUNDA</t>
  </si>
  <si>
    <t>M</t>
  </si>
  <si>
    <t>02.02.085</t>
  </si>
  <si>
    <t>TRANSPORTE E ATERRO INTERNO DE MATERIAL ESCAVADO DE</t>
  </si>
  <si>
    <t>UN</t>
  </si>
  <si>
    <t>1,00</t>
  </si>
  <si>
    <t>02.03.000</t>
  </si>
  <si>
    <t>FORMA</t>
  </si>
  <si>
    <t>02.03.001</t>
  </si>
  <si>
    <t>FORMA DE MADEIRA MACICA</t>
  </si>
  <si>
    <t>02.04.000</t>
  </si>
  <si>
    <t>ARMADURA</t>
  </si>
  <si>
    <t>02.04.002</t>
  </si>
  <si>
    <t>ACO CA 50 (A OU B) FYK= 500 M PA</t>
  </si>
  <si>
    <t>KG</t>
  </si>
  <si>
    <t>02.04.003</t>
  </si>
  <si>
    <t>ACO CA 60 (A OU B) FYK= 600 M PA</t>
  </si>
  <si>
    <t>02.05.000</t>
  </si>
  <si>
    <t>CONCRETO</t>
  </si>
  <si>
    <t>02.05.018</t>
  </si>
  <si>
    <t>CONCRETO DOSADO E LANCADO FCK=25MPA</t>
  </si>
  <si>
    <t>02.06.000</t>
  </si>
  <si>
    <t>EMBASAMENTO</t>
  </si>
  <si>
    <t>02.06.003</t>
  </si>
  <si>
    <t>02.07.000</t>
  </si>
  <si>
    <t>IMPERMEABILIZACOES</t>
  </si>
  <si>
    <t>02.07.001</t>
  </si>
  <si>
    <t>IMPERM RESP ALV EMBAS COM ARGAM CIM-AREIA 1:3 CONTENDO</t>
  </si>
  <si>
    <t>03.01.000</t>
  </si>
  <si>
    <t>03.01.002</t>
  </si>
  <si>
    <t>FORMAS PLANAS PLASTIFICADA PARA CONCRETO APARENTE</t>
  </si>
  <si>
    <t>03.02.000</t>
  </si>
  <si>
    <t>03.02.002</t>
  </si>
  <si>
    <t>03.02.003</t>
  </si>
  <si>
    <t>TELA ARMADURA (MALHA ACO CA 60 FYK= 600 M PA)</t>
  </si>
  <si>
    <t>03.03.000</t>
  </si>
  <si>
    <t>03.03.018</t>
  </si>
  <si>
    <t>LAJE PRE-FABRICADA VIGOTA TRELICADA UNIDIRECIONAL LT12-</t>
  </si>
  <si>
    <t>03.03.026</t>
  </si>
  <si>
    <t>CONCRETO DOSADO,BOMBEADO E LANCADO FCK 25 MPA</t>
  </si>
  <si>
    <t>04.01.000</t>
  </si>
  <si>
    <t>ALVENARIA</t>
  </si>
  <si>
    <t>04.01.030</t>
  </si>
  <si>
    <t>ALVENARIA DE BLOCOS DE CONCRETO E=9CM CLASSE C</t>
  </si>
  <si>
    <t>04.01.033</t>
  </si>
  <si>
    <t>ALVENARIA DE BLOCO DE CONCRETO 14X19X39 CM CLASSE C</t>
  </si>
  <si>
    <t>04.01.034</t>
  </si>
  <si>
    <t>ALVENARIA DE BLOCO DE CONCRETO 19X19X39 CM CLASSE C</t>
  </si>
  <si>
    <t>04.01.045</t>
  </si>
  <si>
    <t>CONCRETO GROUT, PREPARADO NO LOCAL, LANÇADO E</t>
  </si>
  <si>
    <t>04.01.046</t>
  </si>
  <si>
    <t>ARMADURA CA 50 PARA PAREDE AUTO-PORTANTE</t>
  </si>
  <si>
    <t>04.01.049</t>
  </si>
  <si>
    <t>04.01.051</t>
  </si>
  <si>
    <t>04.03.000</t>
  </si>
  <si>
    <t>PLACAS DIVISORIAS</t>
  </si>
  <si>
    <t>04.03.005</t>
  </si>
  <si>
    <t>04.03.009</t>
  </si>
  <si>
    <t>DV-07 DIVISÓRIA DE GRANILITE</t>
  </si>
  <si>
    <t>04.03.010</t>
  </si>
  <si>
    <t>05.01.000</t>
  </si>
  <si>
    <t>PORTAS/BATENTES/FERRAGENS</t>
  </si>
  <si>
    <t>05.01.004</t>
  </si>
  <si>
    <t>PM-04 PORTA DE MADEIRA SARRAFEADA P/ PINT. BAT. MADEIRA</t>
  </si>
  <si>
    <t>05.01.014</t>
  </si>
  <si>
    <t>PM-24 PORTA DE MADEIRA SARRAFEADA P/ PINT. BAT. MADEIRA</t>
  </si>
  <si>
    <t>05.01.029</t>
  </si>
  <si>
    <t>PM-74 PORTA SARRAFEADO MACIÇO P/BOXES L=62CM-COMPLETA</t>
  </si>
  <si>
    <t>05.01.070</t>
  </si>
  <si>
    <t>PM-83 PORTA DE CORRER ACESSIVEL SARRAFEADA MACIÇA G1-C1</t>
  </si>
  <si>
    <t>05.01.096</t>
  </si>
  <si>
    <t>PM-64 PORTA DE MADEIRA SARRAFEADA P/ PINT. C/ BAND. BAT.</t>
  </si>
  <si>
    <t>05.05.000</t>
  </si>
  <si>
    <t>OUTROS COMPONENTES PADRONIZADOS</t>
  </si>
  <si>
    <t>05.05.037</t>
  </si>
  <si>
    <t>05.05.040</t>
  </si>
  <si>
    <t>BS-05 BANCADA PARA COZINHA - GRANITO POLIDO 20MM</t>
  </si>
  <si>
    <t>05.05.064</t>
  </si>
  <si>
    <t>PR-08 PRATELEIRA DE GRANITO</t>
  </si>
  <si>
    <t>05.05.067</t>
  </si>
  <si>
    <t>PR-03 PRATELEIRA DE GRANILITE - L=30CM</t>
  </si>
  <si>
    <t>05.05.075</t>
  </si>
  <si>
    <t>PR-09 PRATELEIRA EM GRANILITE - L=55CM</t>
  </si>
  <si>
    <t>05.05.078</t>
  </si>
  <si>
    <t>05.05.080</t>
  </si>
  <si>
    <t>05.05.086</t>
  </si>
  <si>
    <t>BA-13 BALCAO ATENDIMENTO - GRANITO</t>
  </si>
  <si>
    <t>05.05.090</t>
  </si>
  <si>
    <t>BA-11 BALCÃO DE DEVOLUÇÃO DE GRANITO (L=70CM)</t>
  </si>
  <si>
    <t>2,00</t>
  </si>
  <si>
    <t>05.05.096</t>
  </si>
  <si>
    <t>CC-06 CUBA INOX 460X300X170MM - MISTURADOR DE PAREDE</t>
  </si>
  <si>
    <t>05.05.101</t>
  </si>
  <si>
    <t>CC-01 CUBA INOX (60X50X30CM) INCLUSIVE VÁLVULA AMERICANA-</t>
  </si>
  <si>
    <t>05.05.103</t>
  </si>
  <si>
    <t>CC-03 CUBA INOX (50X40X25CM) TORNEIRA DE PAREDE INCL.</t>
  </si>
  <si>
    <t>05.05.104</t>
  </si>
  <si>
    <t>CC-04 CUBA DUPLA INOX (102X40X25CM) INCLUSIVE VÁLVULA</t>
  </si>
  <si>
    <t>05.05.108</t>
  </si>
  <si>
    <t>PRATELEIRA DE GRANILITE POLIDO ESPESSURA 40MM COR CINZA</t>
  </si>
  <si>
    <t>06.01.000</t>
  </si>
  <si>
    <t>ESQUADRIAS METALICAS</t>
  </si>
  <si>
    <t>06.01.003</t>
  </si>
  <si>
    <t>EF-03 ESQUADRIA DE FERRO 90X150CM</t>
  </si>
  <si>
    <t>06.01.013</t>
  </si>
  <si>
    <t>EF-13 ESQUADRIA DE FERRO 90X90CM</t>
  </si>
  <si>
    <t>06.01.014</t>
  </si>
  <si>
    <t>EF-14 ESQUADRIA DE FERRO 180X90CM</t>
  </si>
  <si>
    <t>06.01.015</t>
  </si>
  <si>
    <t>EF-15 ESQUADRIA DE FERRO / VENTILACAO CRUZADA H=30 A 45CM</t>
  </si>
  <si>
    <t>06.01.022</t>
  </si>
  <si>
    <t>EF-20 ESQUADRIA DE FERRO 180X180CM</t>
  </si>
  <si>
    <t>06.01.025</t>
  </si>
  <si>
    <t>CAIXILHOS DE FERRO -BASCULANTES</t>
  </si>
  <si>
    <t>06.02.000</t>
  </si>
  <si>
    <t>PORTAS</t>
  </si>
  <si>
    <t>06.02.019</t>
  </si>
  <si>
    <t>PF-19 PORTA DE FERRO P/ RESERVATORIO - GALVANIZADA</t>
  </si>
  <si>
    <t>06.02.049</t>
  </si>
  <si>
    <t>PF-30 PORTA EM CHAPA DE AÇO C/VENT.PERM (L=140CM)</t>
  </si>
  <si>
    <t>06.02.053</t>
  </si>
  <si>
    <t>PF-32 PORTA EM CHAPA DE AÇO 82X210CM C/VENTILAÇÃO</t>
  </si>
  <si>
    <t>06.02.054</t>
  </si>
  <si>
    <t>PF-33 PORTA EM CHAPA DE ACO 180X215CM</t>
  </si>
  <si>
    <t>06.02.094</t>
  </si>
  <si>
    <t>ME-02 MONTANTE ESTRUTURAL VERTICAL P/ESQUADRIAS EM VÃO</t>
  </si>
  <si>
    <t>06.02.095</t>
  </si>
  <si>
    <t>ME-03 MONTANTE ESTRUTURAL HORIZONTAL P/ESQUADRIAS</t>
  </si>
  <si>
    <t>06.02.098</t>
  </si>
  <si>
    <t>MONTANTE DA PORTA PF-A TUBO AÇO GALVANIZADO 100X100 MM</t>
  </si>
  <si>
    <t>35,00</t>
  </si>
  <si>
    <t>06.02.104</t>
  </si>
  <si>
    <t>PF-B  PORTA FOLHA DUPLA 300X215 CM INCLUSIVE VIDRO</t>
  </si>
  <si>
    <t>06.02.109</t>
  </si>
  <si>
    <t>PF-C   PORTA CAIXILHO 93X215 CM ADAPTADA MODELO PF-27</t>
  </si>
  <si>
    <t>06.03.000</t>
  </si>
  <si>
    <t>OUTROS ELEMENTOS METALICOS</t>
  </si>
  <si>
    <t>06.03.001</t>
  </si>
  <si>
    <t>06.03.003</t>
  </si>
  <si>
    <t>AF-01 ALCAPAO PARA LAJE DE FORRO</t>
  </si>
  <si>
    <t>06.03.020</t>
  </si>
  <si>
    <t>EM-06 ESCADA DE MARINHEIRO C/GUARDA CORPO GALVANIZADA</t>
  </si>
  <si>
    <t>06.03.024</t>
  </si>
  <si>
    <t>TP-12 TELA DE PROTECAO REMOVIVEL</t>
  </si>
  <si>
    <t>06.03.035</t>
  </si>
  <si>
    <t>07.01.000</t>
  </si>
  <si>
    <t>ESTRUTURA DE COBERTURA EM MADEIRA DE LEI</t>
  </si>
  <si>
    <t>07.01.040</t>
  </si>
  <si>
    <t>ESTRUTURA DE COBERTURA EM TERÇA 6X12CM PARA TELHA</t>
  </si>
  <si>
    <t>07.03.000</t>
  </si>
  <si>
    <t>COBERTURA</t>
  </si>
  <si>
    <t>07.04.000</t>
  </si>
  <si>
    <t>PECAS PARA COBERTURA</t>
  </si>
  <si>
    <t>08.01.000</t>
  </si>
  <si>
    <t>CAVALETE E ABRIGO</t>
  </si>
  <si>
    <t>08.01.002</t>
  </si>
  <si>
    <t>AC-05 ABRIGO E CAVALETE DE 1" COMPLETO 85X65X30CM</t>
  </si>
  <si>
    <t>08.02.000</t>
  </si>
  <si>
    <t>ABRIGO E REDE DE GAS</t>
  </si>
  <si>
    <t>08.02.003</t>
  </si>
  <si>
    <t>AG-06 ABRIGO PARA GAS COM 6 CILINDROS DE 45 KG</t>
  </si>
  <si>
    <t>08.02.016</t>
  </si>
  <si>
    <t>PROTECAO ANTICORROSIVA PARA RAMAIS SOB A TERRA</t>
  </si>
  <si>
    <t>08.02.021</t>
  </si>
  <si>
    <t>VG-01 VALVULA E REGULADOR DE PRESSAO DE GAS</t>
  </si>
  <si>
    <t>08.02.040</t>
  </si>
  <si>
    <t>TUBO ACO GALV NBR5590-CLASSE PESADA DN 20MM (3/4") INCL</t>
  </si>
  <si>
    <t>08.02.041</t>
  </si>
  <si>
    <t>TUBO ACO GALV NBR5590-CLASSE PESADA DN 25MM (1") INCL</t>
  </si>
  <si>
    <t>08.03.000</t>
  </si>
  <si>
    <t>REDE DE AGUA FRIA: TUBULACOES</t>
  </si>
  <si>
    <t>08.03.016</t>
  </si>
  <si>
    <t>TUBO PVC RÍGIDO JUNTA SOLDÁVEL DE 25 INCL CONEXÕES</t>
  </si>
  <si>
    <t>08.03.017</t>
  </si>
  <si>
    <t>TUBO PVC RÍGIDO JUNTA SOLDÁVEL DE 32 INCL CONEXÕES</t>
  </si>
  <si>
    <t>08.03.019</t>
  </si>
  <si>
    <t>TUBO PVC RÍGIDO JUNTA SOLDÁVEL DE 50 INCL CONEXÕES</t>
  </si>
  <si>
    <t>08.03.020</t>
  </si>
  <si>
    <t>TUBO PVC RÍGIDO JUNTA SOLDÁVEL DE 60 INCL CONEXÕES</t>
  </si>
  <si>
    <t>08.03.021</t>
  </si>
  <si>
    <t>TUBO PVC RÍGIDO JUNTA SOLDÁVEL DE 75 INCL CONEXÕES</t>
  </si>
  <si>
    <t>08.03.022</t>
  </si>
  <si>
    <t>TUBO PVC RÍGIDO JUNTA SOLDÁVEL DE 85 INCL CONEXÕES</t>
  </si>
  <si>
    <t>08.04.000</t>
  </si>
  <si>
    <t>REDE DE AGUA FRIA: DEMAIS SERVICOS</t>
  </si>
  <si>
    <t>REGISTRO DE GAVETA BRUTO DN 80MM (3")</t>
  </si>
  <si>
    <t>08.04.023</t>
  </si>
  <si>
    <t>REGISTRO DE GAVETA COM CANOPLA CROMADA DN 25MM (1")</t>
  </si>
  <si>
    <t>08.04.032</t>
  </si>
  <si>
    <t>REGISTRO DE PRESSAO C/ CANOPLA CROMADA DN 20MM (3/4")</t>
  </si>
  <si>
    <t>08.04.044</t>
  </si>
  <si>
    <t>VALVULA DE DESCARGA C/ REG INCORP DN=40MM(1 1/2) ACAB</t>
  </si>
  <si>
    <t>08.05.010</t>
  </si>
  <si>
    <t>TUBO DE COBRE NBR13206 CLASSE "E" DN 22 MM (3/4") AGUA</t>
  </si>
  <si>
    <t>08.05.011</t>
  </si>
  <si>
    <t>TUBO DE COBRE NBR13206 CLASSE "E" DN 28 MM (1") AGUA</t>
  </si>
  <si>
    <t>08.05.012</t>
  </si>
  <si>
    <t>TUBO DE COBRE NBR13206 CLASSE "E" DN 35 MM (1 1/4") AGUA</t>
  </si>
  <si>
    <t>08.06.001</t>
  </si>
  <si>
    <t>SISTEMA DE AQUECIMENTO SOLAR  BOILER 1.000L COM 10 PLACAS</t>
  </si>
  <si>
    <t>08.08.000</t>
  </si>
  <si>
    <t>COMBATE A INCENDIO : DEMAIS SERVIÇOS</t>
  </si>
  <si>
    <t>08.08.045</t>
  </si>
  <si>
    <t>EXTINTORES MANUAIS DE CO2 COM CAPACIDADE DE 6 KG</t>
  </si>
  <si>
    <t>08.08.046</t>
  </si>
  <si>
    <t>08.08.047</t>
  </si>
  <si>
    <t>08.08.050</t>
  </si>
  <si>
    <t>EXTINTORES MANUAIS DE AGUA PRESSURIZADA CAP DE 10 L</t>
  </si>
  <si>
    <t>08.09.000</t>
  </si>
  <si>
    <t>REDE DE ESGOTO: TUBULACOES</t>
  </si>
  <si>
    <t>08.09.015</t>
  </si>
  <si>
    <t>TUBO PVC NORMAL "SN" JUNTA SOLDÁVEL/ELÁSTICA DN 40 INCL</t>
  </si>
  <si>
    <t>08.09.016</t>
  </si>
  <si>
    <t>TUBO PVC NORMAL "SN" JUNTA ELÁSTICA DN 50 INCL CONEXÕES</t>
  </si>
  <si>
    <t>08.09.017</t>
  </si>
  <si>
    <t>TUBO PVC NORMAL "SN" JUNTA ELÁSTICA DN 75 INCL CONEXÕES</t>
  </si>
  <si>
    <t>08.09.018</t>
  </si>
  <si>
    <t>TUBO PVC NORMAL "SN" JUNTA ELÁSTICA DN 100 INCL CONEXÕES</t>
  </si>
  <si>
    <t>08.10.000</t>
  </si>
  <si>
    <t>REDE DE ESGOTO: DEMAIS SERVICOS</t>
  </si>
  <si>
    <t>08.11.000</t>
  </si>
  <si>
    <t>REDE DE AGUAS PLUVIAIS: TUBULACOES</t>
  </si>
  <si>
    <t>08.11.054</t>
  </si>
  <si>
    <t>TUBO DE PVC REFORÇADO "SR" JUNTA ELÁSTICA DN 150 INCL</t>
  </si>
  <si>
    <t>08.12.000</t>
  </si>
  <si>
    <t>REDE DE AGUAS PLUVIAIS: DEMAIS SERVICOS</t>
  </si>
  <si>
    <t>08.12.031</t>
  </si>
  <si>
    <t>RUFO EM CHAPA GALVANIZADA N 24 - CORTE 0,16 M</t>
  </si>
  <si>
    <t>08.12.033</t>
  </si>
  <si>
    <t>RUFO EM CHAPA GALVANIZADA N 24 - CORTE 0,33 M</t>
  </si>
  <si>
    <t>08.12.034</t>
  </si>
  <si>
    <t>RUFO EM CHAPA GALVANIZADA N 24 - CORTE 0,50 M</t>
  </si>
  <si>
    <t>08.12.067</t>
  </si>
  <si>
    <t>GRELHA HEMISFERICA DE FERRO FUNDIDO DN 150MM (6")</t>
  </si>
  <si>
    <t>08.13.000</t>
  </si>
  <si>
    <t>RESERVATORIO: INSTALACOES - TUBULACOES</t>
  </si>
  <si>
    <t>08.13.012</t>
  </si>
  <si>
    <t>TUBO ACO GALVANIZ NBR5580-CL MEDIA, DN25MM (1") - INCL</t>
  </si>
  <si>
    <t>08.13.013</t>
  </si>
  <si>
    <t>TUBO ACO GALVANIZ NBR5580-CL MEDIA, DN32MM (1 1/4")-INCL</t>
  </si>
  <si>
    <t>08.13.014</t>
  </si>
  <si>
    <t>TUBO ACO GALVANIZ NBR5580-CL MEDIA, DN40MM (1 1/2") - INCL</t>
  </si>
  <si>
    <t>08.13.016</t>
  </si>
  <si>
    <t>TUBO ACO GALVANIZ NBR5580-CL MEDIA, DN65MM (2 1/2")-INCL</t>
  </si>
  <si>
    <t>08.13.017</t>
  </si>
  <si>
    <t>TUBO ACO GALVANIZ NBR5580-CL MEDIA, DN80MM (3")-INCL</t>
  </si>
  <si>
    <t>08.14.000</t>
  </si>
  <si>
    <t>RESERVATORIO: INSTALACOES - DEMAIS SERVICOS</t>
  </si>
  <si>
    <t>08.14.003</t>
  </si>
  <si>
    <t>REGISTRO DE GAVETA BRUTO DN 25MM (1")</t>
  </si>
  <si>
    <t>08.14.004</t>
  </si>
  <si>
    <t>REGISTRO DE GAVETA BRUTO DN 32MM (1 1/4")</t>
  </si>
  <si>
    <t>08.14.005</t>
  </si>
  <si>
    <t>REGISTRO DE GAVETA BRUTO DN 40MM (1.1/2")</t>
  </si>
  <si>
    <t>08.14.007</t>
  </si>
  <si>
    <t>REGISTRO DE GAVETA BRUTO DN 65MM (2.1/2")</t>
  </si>
  <si>
    <t>08.14.008</t>
  </si>
  <si>
    <t>08.14.037</t>
  </si>
  <si>
    <t>VALVULA DE RETENCAO DE PE COM CRIVO DE BRONZE DE 1.1/2"</t>
  </si>
  <si>
    <t>08.14.046</t>
  </si>
  <si>
    <t>TORNEIRA DE BOIA EM LATAO (BOIA PLAST) DN 25MM (1")</t>
  </si>
  <si>
    <t>08.14.078</t>
  </si>
  <si>
    <t>CONJ MOTOR-BOMBA (CENTRIFUGA) 1 HP 8500 L/H-20 MCA</t>
  </si>
  <si>
    <t>08.14.085</t>
  </si>
  <si>
    <t>ANEIS PRE-MOLDADOS EM CONCRETO ARMADO P/</t>
  </si>
  <si>
    <t>08.14.086</t>
  </si>
  <si>
    <t>LAJE PRE-MOLDADA D=2,50M E=8CM P/ RESERVATORIO</t>
  </si>
  <si>
    <t>08.14.087</t>
  </si>
  <si>
    <t>LAJE PRE-MOLDADA D=2,50M E=15CM P/ RESERVATORIO</t>
  </si>
  <si>
    <t>08.15.000</t>
  </si>
  <si>
    <t>BEBEDOUROS,LAVATORIOS E MICTORIOS PADRONIZADOS</t>
  </si>
  <si>
    <t>08.15.002</t>
  </si>
  <si>
    <t>BN-01 BANHO BERCÁRIO</t>
  </si>
  <si>
    <t>08.15.003</t>
  </si>
  <si>
    <t>BN-02 BANHO INFANTIL</t>
  </si>
  <si>
    <t>CJ</t>
  </si>
  <si>
    <t>08.16.000</t>
  </si>
  <si>
    <t>LOUCAS</t>
  </si>
  <si>
    <t>08.16.001</t>
  </si>
  <si>
    <t>BACIA SIFONADA DE LOUCA BRANCA (VDR 6L) C/ ASSENTO</t>
  </si>
  <si>
    <t>08.16.003</t>
  </si>
  <si>
    <t>BACIA SANITÁRIA INFANTIL</t>
  </si>
  <si>
    <t>08.16.010</t>
  </si>
  <si>
    <t>LAVATORIO DE LOUCA BRANCA SEM COLUNA C/ TORNEIRA DE</t>
  </si>
  <si>
    <t>08.16.045</t>
  </si>
  <si>
    <t>TANQUE DE LOUCA BRANCA,PEQUENO C/COLUNA</t>
  </si>
  <si>
    <t>08.16.051</t>
  </si>
  <si>
    <t>SABONETEIRA DE LOUCA BRANCA DE 15X15 CM</t>
  </si>
  <si>
    <t>08.16.065</t>
  </si>
  <si>
    <t>PAPELEIRA DE LOUCA BRANCA DE 15X15CM</t>
  </si>
  <si>
    <t>08.16.070</t>
  </si>
  <si>
    <t>CABIDE DE LOUCA BRANCA COM 2 GANCHOS</t>
  </si>
  <si>
    <t>08.16.073</t>
  </si>
  <si>
    <t>BC-23 BANCO DE GRANITO 2CM COM BORDA ARREDONDADA PARA</t>
  </si>
  <si>
    <t>08.16.083</t>
  </si>
  <si>
    <t>VA-01 VARAL/TOALHEIRO</t>
  </si>
  <si>
    <t>08.16.089</t>
  </si>
  <si>
    <t>BR-01 BACIA P/ SANITARIO ACESSIVEL</t>
  </si>
  <si>
    <t>08.16.090</t>
  </si>
  <si>
    <t>BR-02 LAVATORIO PARA SANITARIO ACESSIVEL</t>
  </si>
  <si>
    <t>08.16.093</t>
  </si>
  <si>
    <t>BR-05 TROCADOR ACESSÍVEL</t>
  </si>
  <si>
    <t>08.16.094</t>
  </si>
  <si>
    <t>BR-06 CHUVEIRO ACESSIVEL</t>
  </si>
  <si>
    <t>08.17.000</t>
  </si>
  <si>
    <t>APARELHOS E METAIS</t>
  </si>
  <si>
    <t>08.17.037</t>
  </si>
  <si>
    <t>CHUVEIRO ANTIVANDALISMO</t>
  </si>
  <si>
    <t>08.17.058</t>
  </si>
  <si>
    <t>FT-02 FILTRO PARA AGUA POTAVEL</t>
  </si>
  <si>
    <t>08.17.080</t>
  </si>
  <si>
    <t>TORNEIRA DE LAVAGEM COM CANOPLA DE 1/2"</t>
  </si>
  <si>
    <t>08.17.081</t>
  </si>
  <si>
    <t>TJ-03 TORNEIRA DE JARDIM</t>
  </si>
  <si>
    <t>09.02.000</t>
  </si>
  <si>
    <t>ENTRADA EM BAIXA TENSAO</t>
  </si>
  <si>
    <t>09.02.042</t>
  </si>
  <si>
    <t>DPS - DISPOSITIVO PROTECAO CONTRA SURTOS (TELEFONIA)</t>
  </si>
  <si>
    <t>09.02.043</t>
  </si>
  <si>
    <t>DPS - DISPOSITIVO PROTECAO CONTRA SURTOS (ENERGIA)</t>
  </si>
  <si>
    <t>09.02.091</t>
  </si>
  <si>
    <t>DISJUNTOR TRIPOLAR TERMOMAGNETICO 3X125A A 3X225A</t>
  </si>
  <si>
    <t>09.02.097</t>
  </si>
  <si>
    <t>CHAVE SECCIONADORA NH COM CARGA 3X250A SECA</t>
  </si>
  <si>
    <t>09.02.102</t>
  </si>
  <si>
    <t>CONJUNTO PARA ENTRADA DE TELEFONE  NA ENTRADA DE</t>
  </si>
  <si>
    <t>09.03.000</t>
  </si>
  <si>
    <t>ENTRADA: INTERLIGACAO AO QUADRO GERAL</t>
  </si>
  <si>
    <t>CABO DE 25 MM2 - 750 V DE ISOLACAO</t>
  </si>
  <si>
    <t>09.03.050</t>
  </si>
  <si>
    <t>ELETRODUTO DE PVC RIGIDO ROSCAVEL DE 60MM - INCL</t>
  </si>
  <si>
    <t>09.03.090</t>
  </si>
  <si>
    <t>ENVELOPE DE CONCRETO PARA DUTOS</t>
  </si>
  <si>
    <t>09.04.000</t>
  </si>
  <si>
    <t>QUADRO GERAL</t>
  </si>
  <si>
    <t>09.04.006</t>
  </si>
  <si>
    <t>CAIXA EM CHAPA DE AÇO 16 COM PORTA E FECHO</t>
  </si>
  <si>
    <t>09.04.019</t>
  </si>
  <si>
    <t>QUADRO GERAL - DISJUNTOR TERMOMAGNETICO 3X10A A 3X50A</t>
  </si>
  <si>
    <t>09.04.020</t>
  </si>
  <si>
    <t>QUADRO GERAL - DISJUNTOR TERMOMAGNETICO 3X60A A 3X100A</t>
  </si>
  <si>
    <t>09.04.025</t>
  </si>
  <si>
    <t>QUADRO GERAL - DISJUNTOR TERMO MAGNETICO 3X125A A</t>
  </si>
  <si>
    <t>09.04.043</t>
  </si>
  <si>
    <t>QUADRO GERAL-BARRAMENTO DE 150 A</t>
  </si>
  <si>
    <t>DISJUNTOR BIPOLAR TERMOMAGNETICO 2X10A A 2X50A</t>
  </si>
  <si>
    <t>09.05.000</t>
  </si>
  <si>
    <t>REDE DE BAIXA TENSAO: DUTO/QUADROS PARCIAIS LUZ/QUADROS</t>
  </si>
  <si>
    <t>09.05.014</t>
  </si>
  <si>
    <t>ELETRODUTO DE PVC RIGIDO ROSCAVEL DE 32MM - INCL</t>
  </si>
  <si>
    <t>09.05.040</t>
  </si>
  <si>
    <t>09.05.054</t>
  </si>
  <si>
    <t>QUADRO DISTRIBUICAO, DISJ. GERAL 100A P/ 28 A 42 DISJS.</t>
  </si>
  <si>
    <t>09.05.069</t>
  </si>
  <si>
    <t>INTERRUPTOR TIPO AUTOMÁTICO DE BÓIA</t>
  </si>
  <si>
    <t>09.05.070</t>
  </si>
  <si>
    <t>09.05.073</t>
  </si>
  <si>
    <t>DISJUNTOR UNIPOLAR TERMOMAGNETICO 1X10A A 1X30A</t>
  </si>
  <si>
    <t>DISJUNTOR TRIPOLAR TERMOMAGNETICO 3X10A A 3X50A</t>
  </si>
  <si>
    <t>09.05.075</t>
  </si>
  <si>
    <t>DISJUNTOR TRIPOLAR TERMOMAGNETICO 3X60A A 3X100A</t>
  </si>
  <si>
    <t>09.05.076</t>
  </si>
  <si>
    <t>QUADRO COMANDO PARA CONJUNTO MOTOR BOMBA TRIFASICO</t>
  </si>
  <si>
    <t>09.05.093</t>
  </si>
  <si>
    <t>INTERRUPTOR AUTOMATICO DIFERENCIAL (DISPOSITIVO DR)</t>
  </si>
  <si>
    <t>09.06.000</t>
  </si>
  <si>
    <t>REDE DE BAIXA TENSAO: CAIXAS DE PASSAGEM</t>
  </si>
  <si>
    <t>09.06.002</t>
  </si>
  <si>
    <t>CAIXA DE PASSAGEM ESTAMPADA COM TAMPA PLASTICA DE 4"X4"</t>
  </si>
  <si>
    <t>09.06.007</t>
  </si>
  <si>
    <t>CAIXA DE PASSAGEM CHAPA TAMPA PARAFUSADA DE 15X15X8 CM</t>
  </si>
  <si>
    <t>09.06.025</t>
  </si>
  <si>
    <t>CAIXA DE PASSAGEM EM ALVENARIA DE 0,40X0,40X0,40 M</t>
  </si>
  <si>
    <t>09.07.000</t>
  </si>
  <si>
    <t>REDE DE BAIXA TENSAO: ENFIACAO</t>
  </si>
  <si>
    <t>09.07.004</t>
  </si>
  <si>
    <t>FIO DE 2,50 MM2 - 750 V DE ISOLACAO</t>
  </si>
  <si>
    <t>09.07.006</t>
  </si>
  <si>
    <t>FIO DE 6 MM2 - 750 V DE ISOLACAO</t>
  </si>
  <si>
    <t>09.07.012</t>
  </si>
  <si>
    <t>CABO DE 16 MM2 - 750 V DE ISOLACAO</t>
  </si>
  <si>
    <t>09.07.013</t>
  </si>
  <si>
    <t>09.08.000</t>
  </si>
  <si>
    <t>PONTOS DE: INTERRUPTORES E TOMADAS</t>
  </si>
  <si>
    <t>09.08.055</t>
  </si>
  <si>
    <t>BOTOEIRA PARA ACIONAMENTO DA BOMBA DE INCENDIO</t>
  </si>
  <si>
    <t>09.08.067</t>
  </si>
  <si>
    <t>INTERRUPTOR 1 TECLA BIPOLAR SIMPLES CAIXA 4"X2"- ELETR PVC</t>
  </si>
  <si>
    <t>09.08.069</t>
  </si>
  <si>
    <t>2 INTERRUPTORES 1 TECLA BIPOLAR SIMPLES CAIXA 4"X4"-ELETR</t>
  </si>
  <si>
    <t>09.08.070</t>
  </si>
  <si>
    <t>3 INTERRUPTORES DE 1 TECLA BIPOLAR EM CAIXA 4"X4"-</t>
  </si>
  <si>
    <t>09.08.075</t>
  </si>
  <si>
    <t>INTERRUPTOR 1 TECLA SIMPLES/TOMADA 2P+T PADRÃO NBR</t>
  </si>
  <si>
    <t>09.08.079</t>
  </si>
  <si>
    <t>TOMADA 2P+T PADRAO NBR 14136 CORRENTE 10A-250V-ELETR.</t>
  </si>
  <si>
    <t>09.08.081</t>
  </si>
  <si>
    <t>PONTO SECO PARA TELEFONE-ELETRODUTO DE PVC</t>
  </si>
  <si>
    <t>09.08.082</t>
  </si>
  <si>
    <t>TOMADA DE PISO PARA TEL/LOGICA - ELETRODUTO DE PVC</t>
  </si>
  <si>
    <t>09.08.084</t>
  </si>
  <si>
    <t>CIGARRA PARA CHAMADA DE AULA - ELETRODUTO DE PVC</t>
  </si>
  <si>
    <t>09.08.085</t>
  </si>
  <si>
    <t>PONTO SECO P/INSTALACAO DE SOM/TV/ALARME/LOGICA -</t>
  </si>
  <si>
    <t>09.08.086</t>
  </si>
  <si>
    <t>ACIONADOR DO ALARME DE INCENDIO</t>
  </si>
  <si>
    <t>09.08.087</t>
  </si>
  <si>
    <t>SIRENE PARA ALARME DE EMERGENCIA- ELETRODUTO DE PVC</t>
  </si>
  <si>
    <t>09.09.000</t>
  </si>
  <si>
    <t>LUMINARIAS INTERNAS</t>
  </si>
  <si>
    <t>09.09.046</t>
  </si>
  <si>
    <t>09.09.083</t>
  </si>
  <si>
    <t>IL-83 ILUMINAÇÃO AUTONOMA DE EMERGÊNCIA - LED</t>
  </si>
  <si>
    <t>09.10.000</t>
  </si>
  <si>
    <t>CENTRO DE LUZ</t>
  </si>
  <si>
    <t>09.10.003</t>
  </si>
  <si>
    <t>CENTRO DE LUZ EM CAIXA FM ELETRODUTO DE PVC</t>
  </si>
  <si>
    <t>09.11.000</t>
  </si>
  <si>
    <t>ILUMINACAO EXTERNA</t>
  </si>
  <si>
    <t>09.11.035</t>
  </si>
  <si>
    <t>IL-06 LUZ DE OBSTACULO COM LAMPADA</t>
  </si>
  <si>
    <t>09.11.068</t>
  </si>
  <si>
    <t>IL-53 LUMINARIA P/ VAPOR DE SODIO 1X150W EM POSTE 6M</t>
  </si>
  <si>
    <t>09.12.000</t>
  </si>
  <si>
    <t>APARELHOS ELETRICOS</t>
  </si>
  <si>
    <t>09.12.001</t>
  </si>
  <si>
    <t>EX-01 EXAUSTOR AXIAL DN 40CM</t>
  </si>
  <si>
    <t>09.12.010</t>
  </si>
  <si>
    <t>EXAUSTOR DN 150MM VAZAO 280 M3HORA COM VENEZIANA</t>
  </si>
  <si>
    <t>09.13.000</t>
  </si>
  <si>
    <t>PARA RAIOS</t>
  </si>
  <si>
    <t>09.13.010</t>
  </si>
  <si>
    <t>PP-02 PARA RAIOS FLANKLIN COM MASTRO AÇO GALVANIZADO Ø2"</t>
  </si>
  <si>
    <t>09.13.025</t>
  </si>
  <si>
    <t>CORDOALHA DE AÇO GALV. A QUENTE 80MM2 (7/16") SOB A TERRA</t>
  </si>
  <si>
    <t>09.13.027</t>
  </si>
  <si>
    <t>TERRA SIMPLES - 1 HASTE COM CAIXA DE INSPEÇÃO E TAMPA DE</t>
  </si>
  <si>
    <t>09.13.032</t>
  </si>
  <si>
    <t>CONEXAO EXOTERMICA CABO/CABO</t>
  </si>
  <si>
    <t>09.13.033</t>
  </si>
  <si>
    <t>CONEXAO EXOTERMICA CABO/HASTE</t>
  </si>
  <si>
    <t>09.13.034</t>
  </si>
  <si>
    <t>CONEXAO EXOTERMICA EM ESTRUTURA METALICA</t>
  </si>
  <si>
    <t>09.13.040</t>
  </si>
  <si>
    <t>CORDOALHA DE AÇO GALV. A QUENTE 50 MM2 (3/8") C/SUPORTE.</t>
  </si>
  <si>
    <t>10.01.000</t>
  </si>
  <si>
    <t>FORRO</t>
  </si>
  <si>
    <t>10.01.049</t>
  </si>
  <si>
    <t>FORRO DE GESSO ACARTONADO INCL ESTRUTURA</t>
  </si>
  <si>
    <t>11.02.000</t>
  </si>
  <si>
    <t>IMPERMEABILIZACOES: LAJES, CALHAS, MARQUISES</t>
  </si>
  <si>
    <t>11.02.026</t>
  </si>
  <si>
    <t>IMPERM C/ EMULSAO ACRILICA ESTRUT C/ VEU DE POLIESTER-6</t>
  </si>
  <si>
    <t>11.02.066</t>
  </si>
  <si>
    <t>REGULARIZACAO DE SUPERFICIE P/ PREPARO IMPERM 1:3 E=2,</t>
  </si>
  <si>
    <t>11.03.000</t>
  </si>
  <si>
    <t>IMPERMEABILIZACOES: RESERVATORIOS D'AGUA</t>
  </si>
  <si>
    <t>11.04.000</t>
  </si>
  <si>
    <t>JUNTAS DE DILATACAO</t>
  </si>
  <si>
    <t>11.04.004</t>
  </si>
  <si>
    <t>JUNTAS DE DILATACAO/MASTIQUE ELASTICO OU POLIURETANO</t>
  </si>
  <si>
    <t>C3</t>
  </si>
  <si>
    <t>11.04.010</t>
  </si>
  <si>
    <t>MANGUEIRA PLASTICA FLEXIVEL PARA JUNTA DE DILATACAO</t>
  </si>
  <si>
    <t>12.01.000</t>
  </si>
  <si>
    <t>REVESTIMENTO DE TETO</t>
  </si>
  <si>
    <t>12.01.001</t>
  </si>
  <si>
    <t>CHAPISCO</t>
  </si>
  <si>
    <t>12.01.006</t>
  </si>
  <si>
    <t>EMBOCO DESEMPENADO</t>
  </si>
  <si>
    <t>12.02.000</t>
  </si>
  <si>
    <t>REVESTIMENTO DE PAREDES INTERNAS</t>
  </si>
  <si>
    <t>12.02.002</t>
  </si>
  <si>
    <t>12.02.005</t>
  </si>
  <si>
    <t>EMBOCO</t>
  </si>
  <si>
    <t>12.02.006</t>
  </si>
  <si>
    <t>12.02.009</t>
  </si>
  <si>
    <t>REVESTIMENTO COM GESSO</t>
  </si>
  <si>
    <t>12.02.036</t>
  </si>
  <si>
    <t>REVESTIMENTO COM AZULEJOS LISOS, BRANCO BRILHANTE</t>
  </si>
  <si>
    <t>12.02.044</t>
  </si>
  <si>
    <t>PERFIL CANTONEIRA EM ALUMINIO PARA REBOCO</t>
  </si>
  <si>
    <t>12.04.000</t>
  </si>
  <si>
    <t>REVESTIMENTO DE PAREDES EXTERNAS</t>
  </si>
  <si>
    <t>12.04.004</t>
  </si>
  <si>
    <t>12.04.006</t>
  </si>
  <si>
    <t>13.01.000</t>
  </si>
  <si>
    <t>LASTRO PARA PISOS E ENCHIMENTO DE REBAIXOS DE LAJES</t>
  </si>
  <si>
    <t>13.01.004</t>
  </si>
  <si>
    <t>LASTRO DE CONCRETO C/ HIDROFUGO E=5CM</t>
  </si>
  <si>
    <t>13.01.006</t>
  </si>
  <si>
    <t>13.01.017</t>
  </si>
  <si>
    <t>ARGAMASSA DE REGULARIZACAO CIM/AREIA 1:3 ESP=2,50CM</t>
  </si>
  <si>
    <t>13.02.000</t>
  </si>
  <si>
    <t>REVESTIMENTO DE PISOS</t>
  </si>
  <si>
    <t>13.02.005</t>
  </si>
  <si>
    <t>CIMENTADO DESEMPENADO ALISADO E=3,50CM INCL ARG REG</t>
  </si>
  <si>
    <t>13.02.023</t>
  </si>
  <si>
    <t>BORRACHA COLADA - PISO TATIL DIRECIONAL</t>
  </si>
  <si>
    <t>13.06.000</t>
  </si>
  <si>
    <t>REVESTIMENTO DE SOLEIRAS</t>
  </si>
  <si>
    <t>13.06.082</t>
  </si>
  <si>
    <t>SO-22 SOLEIRA DE GRANITO EM NIVEL 1 PEÇA (L= 14 A 17CM)</t>
  </si>
  <si>
    <t>13.07.000</t>
  </si>
  <si>
    <t>REVESTIMENTO DE PEITORIS</t>
  </si>
  <si>
    <t>13.07.002</t>
  </si>
  <si>
    <t>PE-02 PEITORIL</t>
  </si>
  <si>
    <t>14.01.000</t>
  </si>
  <si>
    <t>VIDROS</t>
  </si>
  <si>
    <t>14.01.002</t>
  </si>
  <si>
    <t>VIDRO LISO COMUM INCOLOR DE 3MM</t>
  </si>
  <si>
    <t>14.01.004</t>
  </si>
  <si>
    <t>VIDRO LISO COMUM INCOLOR DE 4MM</t>
  </si>
  <si>
    <t>14.01.062</t>
  </si>
  <si>
    <t>VIDRO LISO INCOLOR LAMINADO 6MM (3+3MM) COM FILME PVB</t>
  </si>
  <si>
    <t>14.01.063</t>
  </si>
  <si>
    <t>VIDRO  LISO INCOLOR 6MM INCLUSIVE GUARNIÇAO NEOPRENE</t>
  </si>
  <si>
    <t>14.02.000</t>
  </si>
  <si>
    <t>ESPELHOS</t>
  </si>
  <si>
    <t>14.02.001</t>
  </si>
  <si>
    <t>EP-01 ESPELHO</t>
  </si>
  <si>
    <t>15.02.000</t>
  </si>
  <si>
    <t>FORROS / PAREDES INTERNAS</t>
  </si>
  <si>
    <t>15.02.005</t>
  </si>
  <si>
    <t>TINTA LATEX ECONOMICA</t>
  </si>
  <si>
    <t>15.02.019</t>
  </si>
  <si>
    <t>ESMALTE</t>
  </si>
  <si>
    <t>TINTA LATEX STANDARD</t>
  </si>
  <si>
    <t>15.03.000</t>
  </si>
  <si>
    <t>ESQUADRIAS</t>
  </si>
  <si>
    <t>ESMALTE COM MASSA NIVELADORA EM ESQUADRIAS DE MADEIRA</t>
  </si>
  <si>
    <t>15.03.021</t>
  </si>
  <si>
    <t>ESMALTE EM ESQUADRIAS DE FERRO</t>
  </si>
  <si>
    <t>15.03.060</t>
  </si>
  <si>
    <t>FACE EXTERNA DE CALHAS/CONDUTORES COM TINTA SINTETICA</t>
  </si>
  <si>
    <t>15.04.000</t>
  </si>
  <si>
    <t>EXTERNA</t>
  </si>
  <si>
    <t>15.04.006</t>
  </si>
  <si>
    <t>16.01.000</t>
  </si>
  <si>
    <t>FECHO:MUROS/ALAMBRADOS/PORTOES</t>
  </si>
  <si>
    <t>16.01.014</t>
  </si>
  <si>
    <t>FD-14 FECHAMENTO DE DIVISA/BLOCO DE CONCRETO/ S/REVEST.</t>
  </si>
  <si>
    <t>16.01.092</t>
  </si>
  <si>
    <t>PT-50 PORTAO DE TELA PARA SETORIZAÇAO 120&lt;H&lt;200 CM</t>
  </si>
  <si>
    <t>16.02.000</t>
  </si>
  <si>
    <t>PISOS</t>
  </si>
  <si>
    <t>16.02.022</t>
  </si>
  <si>
    <t>PAVIMENTACAO COM PEDRISCO COM ESPESS DE 5 CM</t>
  </si>
  <si>
    <t>16.02.027</t>
  </si>
  <si>
    <t>GA-01 GUIA LEVE OU SEPARADOR DE PISOS</t>
  </si>
  <si>
    <t>16.02.066</t>
  </si>
  <si>
    <t>PISO DE CONCRETO ARMADO Fck 25MPa DESEMPENAMENTO</t>
  </si>
  <si>
    <t>16.02.100</t>
  </si>
  <si>
    <t>LASTRO DE BRITA E=5CM COM AGREGADO RECICLADO DA</t>
  </si>
  <si>
    <t>16.02.101</t>
  </si>
  <si>
    <t>LASTRO DE CONCRETO TRAÇO 1:4:8   E=5CM  COM AGREGADO</t>
  </si>
  <si>
    <t>16.02.105</t>
  </si>
  <si>
    <t>CIMENTADO DESEMPENADO COM JUNTA SECA E = 5 CM COM</t>
  </si>
  <si>
    <t>16.03.000</t>
  </si>
  <si>
    <t>GRAMADOS/PAISAGISMO</t>
  </si>
  <si>
    <t>16.03.006</t>
  </si>
  <si>
    <t>GRAMA SAO CARLOS EM PLACAS</t>
  </si>
  <si>
    <t>16.05.004</t>
  </si>
  <si>
    <t>CA-05 CANALETA P/ AGUAS PLUVIAIS (L=60CM)</t>
  </si>
  <si>
    <t>16.05.031</t>
  </si>
  <si>
    <t>CA-21 CANALETA DE AGUAS PLUVIAIS EM CONCRETO (20CM)</t>
  </si>
  <si>
    <t>16.05.047</t>
  </si>
  <si>
    <t>TC-10 TAMPA DE CONCRETO PRE-MOLDADA PERF. P/ CANALETA</t>
  </si>
  <si>
    <t>TAMPA PRÉ-MOLDADA Ø 2,50M PARA POÇO DE RETENÇÃO DE A.P.</t>
  </si>
  <si>
    <t>POÇO DE RETENÇÃO DE ÁGUA PLUVIAL Ø 2,50M COM FUNDO DE</t>
  </si>
  <si>
    <t>16.05.066</t>
  </si>
  <si>
    <t>TUBO PVC OCRE JUNTA ELASTICA DN 200 INCLUSIVE CONEXOES  -</t>
  </si>
  <si>
    <t>16.05.067</t>
  </si>
  <si>
    <t>TUBO PVC OCRE JUNTA ELASTICA DN 250 INCLUSIVE CONEXOES  -</t>
  </si>
  <si>
    <t>16.05.075</t>
  </si>
  <si>
    <t>CA-10 CAIXA DE AREIA 50X50 CM PARA AGUAS PLUVIAIS</t>
  </si>
  <si>
    <t>16.06.000</t>
  </si>
  <si>
    <t>COMPLEMENTOS EXTERNOS/CANTEIRO DE OBRA/ALAMBRADO</t>
  </si>
  <si>
    <t>16.06.023</t>
  </si>
  <si>
    <t>AL-01 ABRIGO PARA LIXO</t>
  </si>
  <si>
    <t>16.06.051</t>
  </si>
  <si>
    <t>CANTEIRO DE OBRAS - LARG 3.30M</t>
  </si>
  <si>
    <t>16.06.077</t>
  </si>
  <si>
    <t>MANUTENÇÃO MENSAL DE PLACAS DE OBRA</t>
  </si>
  <si>
    <t>16.06.090</t>
  </si>
  <si>
    <t>INSTALACÃO DE LOUSA (LG-07)</t>
  </si>
  <si>
    <t>16.06.092</t>
  </si>
  <si>
    <t>INSTALACÃO DE FOGAO INDUSTRIAL</t>
  </si>
  <si>
    <t>16.07.000</t>
  </si>
  <si>
    <t>AREA EXTERNA : RECREACAO</t>
  </si>
  <si>
    <t>16.07.023</t>
  </si>
  <si>
    <t>BC-25 BANCO DE CONCRETO PRE-FABRICADO (L=216CM)</t>
  </si>
  <si>
    <t>16.08.026</t>
  </si>
  <si>
    <t>CI-02 CAIXA DE INSPEÇÃO 80X80CM PARA ESGOTO</t>
  </si>
  <si>
    <t>16.08.027</t>
  </si>
  <si>
    <t>CG-01 CAIXA DE GORDURA EM ALVENARIA</t>
  </si>
  <si>
    <t>16.08.028</t>
  </si>
  <si>
    <t>CI-01 CAIXA DE INSPECAO 60X60CM PARA ESGOTO</t>
  </si>
  <si>
    <t>16.11.000</t>
  </si>
  <si>
    <t>LIMPEZA FINAL</t>
  </si>
  <si>
    <t>16.11.005</t>
  </si>
  <si>
    <t>LIMPEZA DA OBRA</t>
  </si>
  <si>
    <t>16.18.000</t>
  </si>
  <si>
    <t>SERVICOS COMPLEMENTARES - CIVIL</t>
  </si>
  <si>
    <t>16.18.070</t>
  </si>
  <si>
    <t>SI-01 PLACA DE SINALIZAÇÃO DE AMBIENTE 200X200MM (PORTA)</t>
  </si>
  <si>
    <t>16.18.071</t>
  </si>
  <si>
    <t>SI-02 PLACA DE SINALIZAÇÃO DE AMBIENTE 200X200MM (PAREDE</t>
  </si>
  <si>
    <t>16.18.072</t>
  </si>
  <si>
    <t>SI-03 PLACA DE SINALIZAÇÃO DE AMBIENTE 200X200MM (PAREDE</t>
  </si>
  <si>
    <t>16.18.073</t>
  </si>
  <si>
    <t>SI-04 PLACA DE SINALIZAÇÃO DE AMBIENTE 700X200MM (PORTA)</t>
  </si>
  <si>
    <t>16.18.075</t>
  </si>
  <si>
    <t>SI-06 PLACA DE SINALIZAÇÃO DE AMBIENTE 700X200MM (PAREDE</t>
  </si>
  <si>
    <t>16.18.076</t>
  </si>
  <si>
    <t>SI-07 PLACA DE SINALIZAÇÃO DE AMBIENTE 500X60MM (PAREDE</t>
  </si>
  <si>
    <t>16.18.078</t>
  </si>
  <si>
    <t>SI-09 PLACA DE SINALIZAÇÃO DE AMBIENTE 500X500MM (PAREDE</t>
  </si>
  <si>
    <t>16.18.079</t>
  </si>
  <si>
    <t>SI-10 PLACA DE SINALIZAÇÃO DE AMBIENTE 500X700MM (PAREDE</t>
  </si>
  <si>
    <t>16.18.080</t>
  </si>
  <si>
    <t>SI-11 SINALIZAÇÃO HORIZONTAL PARA VAGA ACESSIVEL</t>
  </si>
  <si>
    <t>02.00.000</t>
  </si>
  <si>
    <t>INFRA ESTRUTURA</t>
  </si>
  <si>
    <t>03.00.000</t>
  </si>
  <si>
    <t>SUPER ESTRUTURA</t>
  </si>
  <si>
    <t>04.00.000</t>
  </si>
  <si>
    <t>ALVENARIA E OUTROS ELEMENTOS DIVISORIOS</t>
  </si>
  <si>
    <t>05.00.000</t>
  </si>
  <si>
    <t>ELEMENTOS DE MADEIRA/COMPONENTES ESPECIAIS</t>
  </si>
  <si>
    <t>06.00.000</t>
  </si>
  <si>
    <t>ELEMENTOS METALICOS/COMPONENTES ESPECIAIS</t>
  </si>
  <si>
    <t>07.00.000</t>
  </si>
  <si>
    <t>08.00.000</t>
  </si>
  <si>
    <t>INSTALACOES HIDRAULICAS</t>
  </si>
  <si>
    <t>09.00.000</t>
  </si>
  <si>
    <t>INSTALACOES ELETRICAS</t>
  </si>
  <si>
    <t>10.00.000</t>
  </si>
  <si>
    <t>11.00.000</t>
  </si>
  <si>
    <t>IMPERMEABILIZACOES / JUNTAS DE DILATACAO</t>
  </si>
  <si>
    <t>12.00.000</t>
  </si>
  <si>
    <t>REVESTIMENTOS: TETO E PAREDE</t>
  </si>
  <si>
    <t>13.00.000</t>
  </si>
  <si>
    <t>PISOS INTERNOS / RODAPES / PEITORIS</t>
  </si>
  <si>
    <t>14.00.000</t>
  </si>
  <si>
    <t>15.00.000</t>
  </si>
  <si>
    <t>PINTURA</t>
  </si>
  <si>
    <t>16.00.000</t>
  </si>
  <si>
    <t>SERVICOS COMPLEMENTARES</t>
  </si>
  <si>
    <t>Descrição da Atividade</t>
  </si>
  <si>
    <t>Quant. Orçada</t>
  </si>
  <si>
    <t>Preço Unitário</t>
  </si>
  <si>
    <t>Valor Orçado</t>
  </si>
  <si>
    <t>Serv / Ativ</t>
  </si>
  <si>
    <t>AT/ET ET/TT</t>
  </si>
  <si>
    <t>300 dias</t>
  </si>
  <si>
    <t>VALOR TOTAL DO ORÇAMENTO:</t>
  </si>
  <si>
    <t>08.05.000</t>
  </si>
  <si>
    <t>REDE DE ÁGUA QUENTE: TUBULAÇÕES</t>
  </si>
  <si>
    <t>16.05.000</t>
  </si>
  <si>
    <t>ÁGUAS PLUVIAIS E DRENAGEM DE ACABAMENTO</t>
  </si>
  <si>
    <t>16.08.000</t>
  </si>
  <si>
    <t>REDE E TRATAMENDO DE ESGOTO</t>
  </si>
  <si>
    <t>01.02.000</t>
  </si>
  <si>
    <t>01.02.004</t>
  </si>
  <si>
    <t>MOVIMENTO DE TERRA MANUAL</t>
  </si>
  <si>
    <t>01.04.000</t>
  </si>
  <si>
    <t>01.04.006</t>
  </si>
  <si>
    <t>01.06.000</t>
  </si>
  <si>
    <t>01.06.005</t>
  </si>
  <si>
    <t>ESCORAMENTO DE TERRA</t>
  </si>
  <si>
    <t>ESCORAMENTO PONTALETADO</t>
  </si>
  <si>
    <t>APILOAMENTO E ATERRO DE CAVAS</t>
  </si>
  <si>
    <t>02.01.002</t>
  </si>
  <si>
    <t>ESCAVACAO MANUAL - PROFUNDIDADE ALEM DE 1.80 M</t>
  </si>
  <si>
    <t>EMENDA COM ANEIS SOLDADOS PARA ESTACA</t>
  </si>
  <si>
    <t>02.02.107</t>
  </si>
  <si>
    <t>ESTACA PRE-MOLDADA CONCRETO SECÃO DE 290 A 429 CM2</t>
  </si>
  <si>
    <t>ESTACA PRE-MOLDADA CONCRETO SECÃO ATE 289 CM2</t>
  </si>
  <si>
    <t>02.02.108</t>
  </si>
  <si>
    <t>02.04.005</t>
  </si>
  <si>
    <t>05.05.079</t>
  </si>
  <si>
    <t>PR-10 PRATELEIRA EM GRANILITE L=70CM</t>
  </si>
  <si>
    <t>06.01.016</t>
  </si>
  <si>
    <t>06.01.017</t>
  </si>
  <si>
    <t>06.01.082</t>
  </si>
  <si>
    <t>EF-16 ESQUADRIA DE FERRO FIXA L=90CM</t>
  </si>
  <si>
    <t>EF-17 ESQUADRIA DE FERRO FIXA L=180CM</t>
  </si>
  <si>
    <t>VENEZIANA INDUSTRIAL -ALETAS PVC MONTANTES ACO PRE</t>
  </si>
  <si>
    <t>06.02.032</t>
  </si>
  <si>
    <t>06.02.103</t>
  </si>
  <si>
    <t>PF-A PORTA 2 FOLHAS 193X210CM ADAPTADA MODELO PF-11 USO</t>
  </si>
  <si>
    <t>07.01.026</t>
  </si>
  <si>
    <t xml:space="preserve">TELHA TECNOLOGIA CRFS ONDULADA E=8MM </t>
  </si>
  <si>
    <t>07.04.130</t>
  </si>
  <si>
    <t>07.04.131</t>
  </si>
  <si>
    <t>CUMEEIRA SHED P/TELHA TECNOLOGIA CRFS ONDULADA</t>
  </si>
  <si>
    <t>RUFO P/TELHA TECNOLOGIA CRFS ONDULADA</t>
  </si>
  <si>
    <t>08.02.017</t>
  </si>
  <si>
    <t>PROTECAO MECANICA PARA RAMAIS SOB A TERRA</t>
  </si>
  <si>
    <t>08.03.018</t>
  </si>
  <si>
    <t>TUBO PVC RÍGIDO JUNTA SOLDÁVEL DE 40 INCL CONEXÕES</t>
  </si>
  <si>
    <t>08.04.007</t>
  </si>
  <si>
    <t>08.04.022</t>
  </si>
  <si>
    <t>08.04.025</t>
  </si>
  <si>
    <t>REGISTRO DE GAVETA BRUTO DN 65MM (2 1/2")</t>
  </si>
  <si>
    <t>REGISTRO DE GAVETA COM CANOPLA CROMADA DN 20MM (3/4")</t>
  </si>
  <si>
    <t>REGISTRO DE GAVETA COM CANOPLA CROMADA DN 40MM (1 1/2")</t>
  </si>
  <si>
    <t>08.05.014</t>
  </si>
  <si>
    <t>08.05.015</t>
  </si>
  <si>
    <t>08.05.016</t>
  </si>
  <si>
    <t>PROTEÇAO EM ALUMINIO CORRUGADO E=0,15MM PARA TUBO DE</t>
  </si>
  <si>
    <t>COMBATE A INCENDIO : TUBULACOES</t>
  </si>
  <si>
    <t>08.07.000</t>
  </si>
  <si>
    <t>08.07.002</t>
  </si>
  <si>
    <t>08.07.003</t>
  </si>
  <si>
    <t>08.07.010</t>
  </si>
  <si>
    <t>TUBO ACO GALVANIZADO NBR5580-CL MEDIA, DN65MM(2 1/2'')-INCL</t>
  </si>
  <si>
    <t>TUBO ACO GALVANIZADO NBR5580-CL MEDIA, DN80MM(3'')-INCL</t>
  </si>
  <si>
    <t>PROTECAO ANTI CORROSIVA PARA RAMAIS SOB A TERRA</t>
  </si>
  <si>
    <t>08.08.002</t>
  </si>
  <si>
    <t>08.08.003</t>
  </si>
  <si>
    <t>08.08.012</t>
  </si>
  <si>
    <t>08.08.028</t>
  </si>
  <si>
    <t>08.08.041</t>
  </si>
  <si>
    <t>08.08.042</t>
  </si>
  <si>
    <t>08.08.060</t>
  </si>
  <si>
    <t>08.08.061</t>
  </si>
  <si>
    <t>08.08.077</t>
  </si>
  <si>
    <t>08.08.090</t>
  </si>
  <si>
    <t>REGISTRO DE GAVETA BRUTO DN 80MM (3'')</t>
  </si>
  <si>
    <t>REGISTRO DE RECALQUE NO PASSEIO (RR -01)</t>
  </si>
  <si>
    <t>AH-04 ABRIGO PARA HIDRANTE COM MANGUEIRA 1 1/2'' E</t>
  </si>
  <si>
    <t>VALVULA RETENCAO HORIZ BRONZE DE 2 1/2''</t>
  </si>
  <si>
    <t>VALVULA RETENCAO HORIZ BRONZE DE 3''</t>
  </si>
  <si>
    <t>EXTINTORES MANUAIS DE PO QUIMICO SECO COM CAPACIDADE DE 4</t>
  </si>
  <si>
    <t>EXTINTOR MANUAL PO QUIMICO SECO C/ CAPACIDADE DE 12 KG</t>
  </si>
  <si>
    <t>MANOMETRO INDUSTRIAL COM TOMADA INFERIOR</t>
  </si>
  <si>
    <t>PRESSOSTATO (VALVULA DE FLUXO) COM SENSOR DIAFRAGMA</t>
  </si>
  <si>
    <t>CONJ MOTOR-BOMBA (CENTRIFUGA) 5 HP (31200 L/H - 20 MCA)</t>
  </si>
  <si>
    <t>TREINAMENTO BÁSICO PARA BRIGADA DE INCÊNDIO INCLUSO</t>
  </si>
  <si>
    <t>08.10.010</t>
  </si>
  <si>
    <t>08.10.057</t>
  </si>
  <si>
    <t>CAIXA SIFONADA DE PVC DN 100X100X50MM C/GRELHA PVC</t>
  </si>
  <si>
    <t>08.11.004</t>
  </si>
  <si>
    <t>08.11.052</t>
  </si>
  <si>
    <t>TUBO DE FERRO FUNDIDO DN 100MM (4'')- INCLUSIVE CONEXOES</t>
  </si>
  <si>
    <t>TUBO DE PVC REFORÇADO "SR" JUNTA ELÁSTICA DN 75 INCL</t>
  </si>
  <si>
    <t>08.13.015</t>
  </si>
  <si>
    <t>TUBO ACO GALVANIZ NBR5580-CL MEDIA, DN50MM (2'')- INCL</t>
  </si>
  <si>
    <t>08.14.027</t>
  </si>
  <si>
    <t>VALVULA DE RETENCAO VERTICAL DE BRONZE DE 1.1/4"</t>
  </si>
  <si>
    <t>08.15.017</t>
  </si>
  <si>
    <t>BB-02 BEBEDOURO ACESSÍVEL ÁGUA REFRIGERADA PRESSÃO</t>
  </si>
  <si>
    <t>09.02.020</t>
  </si>
  <si>
    <t>09.02.077</t>
  </si>
  <si>
    <t>09.02.088</t>
  </si>
  <si>
    <t>09.02.103</t>
  </si>
  <si>
    <t>AE-23 ABRIGO E ENTRADA DE ENERGIA PADRÃO MULTI 200 CPFL</t>
  </si>
  <si>
    <t>CONJ 4 CABOS P/ ENTRADA ENERGIA SECCAO 70MM2 C/</t>
  </si>
  <si>
    <t>CONJUNTO PARA ENTRADA DE TEVE A CABO NA ENTRADA DE</t>
  </si>
  <si>
    <t>09.03.022</t>
  </si>
  <si>
    <t>09.03.024</t>
  </si>
  <si>
    <t>CABO DE 4MM2 - 1000V DE ISOLAÇÃO</t>
  </si>
  <si>
    <t>CABO DE 35MM2 - 1000V DE ISOLAÇÃO</t>
  </si>
  <si>
    <t>CABO DE 70 MM2 - 750 V DE ISOLACAO</t>
  </si>
  <si>
    <t>09.04.050</t>
  </si>
  <si>
    <t>PLACA DE ACRILICO TRANSPARENTE ESP=5MM PROTECAO A</t>
  </si>
  <si>
    <t>09.04.085</t>
  </si>
  <si>
    <t>TERRA COMPLETO 1 HASTE Ø19MM COM CAIXA DE INSPEÇÃO</t>
  </si>
  <si>
    <t>09.05.003</t>
  </si>
  <si>
    <t>09.05.013</t>
  </si>
  <si>
    <t>09.05.016</t>
  </si>
  <si>
    <t>09.05.017</t>
  </si>
  <si>
    <t>09.05.087</t>
  </si>
  <si>
    <t>09.05.096</t>
  </si>
  <si>
    <t>ELETROD ACO GALV QUENTE (NBR 5624) 25MM (1 ") - INCL</t>
  </si>
  <si>
    <t>ELETRODUTO DE PVC RIGIDO ROSCAVEL DE 25MM-INCL</t>
  </si>
  <si>
    <t>ELETRODUTO DE PVC RIGIDO ROSCAVEL DE 50MM - INCL</t>
  </si>
  <si>
    <t>QUADRO COMANDO PARA BOMBA DE INCENDIO TRIFASICO DE 5</t>
  </si>
  <si>
    <t>CENTRAL DE SISTEMA DE ALARME ATÉ 12 ENDEREÇOS</t>
  </si>
  <si>
    <t>09.06.001</t>
  </si>
  <si>
    <t>CAIXA DE PASSAGEM ESTAMPADA COM TAMPA PLASTICA DE 4"X2"</t>
  </si>
  <si>
    <t>09.07.009</t>
  </si>
  <si>
    <t>FIO TRACADO PARA TELEFONE - PAD. TELEBRAS</t>
  </si>
  <si>
    <t>09.08.089</t>
  </si>
  <si>
    <t>TOMADA 2P+T PADRAO NBR 14136, CORRENTE 20A-250V-ELETR.</t>
  </si>
  <si>
    <t>09.09.038</t>
  </si>
  <si>
    <t>09.09.039</t>
  </si>
  <si>
    <t>09.09.058</t>
  </si>
  <si>
    <t>09.09.059</t>
  </si>
  <si>
    <t>09.09.067</t>
  </si>
  <si>
    <t>IL-59 ILUMINAÇÃO P/PASSAGEM COBERTA E CIRCULAÇÕES-LAMP</t>
  </si>
  <si>
    <t>IL-90 LUMINARIA DE SOBREPOR FITA LED 37W C/DIFUSOR</t>
  </si>
  <si>
    <t>IL-94 LUMINARIA DE SOBREPOR FITA LED 32W C/DIFUSOR</t>
  </si>
  <si>
    <t>IL-86 LUMINARIA DE SOBREPOR FITA LED 36W C/DIFUSOR</t>
  </si>
  <si>
    <t>IL-87 LUMINARIA DE SOBREPOR FITA LED 50W C/DIFUSOR</t>
  </si>
  <si>
    <t>IL-98 LUMINARIA SUSPENSA FITA LED 60W C/DIFUSOR</t>
  </si>
  <si>
    <t>09.10.030</t>
  </si>
  <si>
    <t>SENSOR DE PRESENÇA INTERNA</t>
  </si>
  <si>
    <t>09.11.040</t>
  </si>
  <si>
    <t>IL-100 PROJETOR LED 50W C/DIFUSOR DE VIDRO TEMPERADO</t>
  </si>
  <si>
    <t>09.13.028</t>
  </si>
  <si>
    <t>09.13.030</t>
  </si>
  <si>
    <t>09.13.035</t>
  </si>
  <si>
    <t>09.13.036</t>
  </si>
  <si>
    <t>TERRA SIMPLES - 1 HASTE COPERWELD DN 19MMX3M SEM CAIXA</t>
  </si>
  <si>
    <t>CAIXA SUSPENSA MEDIÇÃO ATERRAMENTO 4''X2''</t>
  </si>
  <si>
    <t>RELATORIO DE INSPEÇAO E MEDIÇAO COM LAUDO TECNICO DO</t>
  </si>
  <si>
    <t>CONSERVACAO - APARELHOS E QUIPAMENTOS</t>
  </si>
  <si>
    <t>09.85.060</t>
  </si>
  <si>
    <t>CONDULETE DE 1''</t>
  </si>
  <si>
    <t>11.02.027</t>
  </si>
  <si>
    <t>IMPERMEABILIZACAO C/EMULSAO ACRILICA - 6 DEMAOS</t>
  </si>
  <si>
    <t>11.03.006</t>
  </si>
  <si>
    <t>IMPERMEABILIZAÇAO RESERV.ELEVADO COM ARGAMASSA</t>
  </si>
  <si>
    <t>12.04.005</t>
  </si>
  <si>
    <t>REBOCO</t>
  </si>
  <si>
    <t>REVESTIMENTO COM PASTILHAS ESMALTADAS 5.0X5,0CM</t>
  </si>
  <si>
    <t>12.04.007</t>
  </si>
  <si>
    <t>12.04.024</t>
  </si>
  <si>
    <t>13.02.069</t>
  </si>
  <si>
    <t>13.02.080</t>
  </si>
  <si>
    <t>PORCELANATO ESMALTADO</t>
  </si>
  <si>
    <t>PISO VINÍLICO EM MANTA COM TRATAMENTO SUPERFÍCIE COM</t>
  </si>
  <si>
    <t>13.05.000</t>
  </si>
  <si>
    <t>13.05.006</t>
  </si>
  <si>
    <t>13.05.022</t>
  </si>
  <si>
    <t>REVESTIMENTO DE RODAPES</t>
  </si>
  <si>
    <t>RODAPE POCELANATO ESMALTADO 7CM</t>
  </si>
  <si>
    <t>RODAPE DE ARGAMASSA CIMENTO E AREIA 1:3 ESPESSURA 1,5CM</t>
  </si>
  <si>
    <t>13.06.083</t>
  </si>
  <si>
    <t>13.06.084</t>
  </si>
  <si>
    <t>13.06.085</t>
  </si>
  <si>
    <t>13.06.086</t>
  </si>
  <si>
    <t>13.06.087</t>
  </si>
  <si>
    <t>SO-23 SOLEIRA DE GRANITO EM NIVEL 1 PEÇA (L= 19 A 22CM)</t>
  </si>
  <si>
    <t>SO-24 SOLEIRA DE GRANITO RAMPADA DESNIVEL ATE 2CM 2</t>
  </si>
  <si>
    <t>SO-25 SOLEIRA DE GRANITO RAMPADA DESNIVEL ATE 2CM 2</t>
  </si>
  <si>
    <t xml:space="preserve">SO-26 SOLEIRA DE GRANITO RAMPADA DESNIVEL ATE 2CM 3 </t>
  </si>
  <si>
    <t>SO-27 SOLEIRA DE GRANITO RAMPADA DESNIVEL ATE 2CM 3</t>
  </si>
  <si>
    <t>15.02.003</t>
  </si>
  <si>
    <t>MASSA NIVELADORA PARA INTERIOR</t>
  </si>
  <si>
    <t>15.03.011</t>
  </si>
  <si>
    <t>15.03.069</t>
  </si>
  <si>
    <t>PINTURA DUA DEMÃOS ESMALTE FACE APARENTE DE</t>
  </si>
  <si>
    <t>15.03.072</t>
  </si>
  <si>
    <t>15.03.073</t>
  </si>
  <si>
    <t>15.03.074</t>
  </si>
  <si>
    <t>15.03.075</t>
  </si>
  <si>
    <t>15.03.076</t>
  </si>
  <si>
    <t>15.03.082</t>
  </si>
  <si>
    <t>15.04.030</t>
  </si>
  <si>
    <t>VERNIZ ACRILICO BASE SOLVENTE COM 1 DEMAO PRIMER + 2</t>
  </si>
  <si>
    <t>16.01.064</t>
  </si>
  <si>
    <t>16.01.091</t>
  </si>
  <si>
    <t>PT-29 PORTAO DE TELA PARA QUADRA</t>
  </si>
  <si>
    <t>FE-02 FECHAMENTO PARA SETORIZAÇAO (GRADIL)</t>
  </si>
  <si>
    <t>16.02.064</t>
  </si>
  <si>
    <t>PISO DE CONCRETO Fck 25MPa DESEMPENAMENTO MECÂNICO</t>
  </si>
  <si>
    <t>16.05.050</t>
  </si>
  <si>
    <t>16.05.068</t>
  </si>
  <si>
    <t>16.05.070</t>
  </si>
  <si>
    <t>16.05.072</t>
  </si>
  <si>
    <t>16.05.099</t>
  </si>
  <si>
    <t>TUBO PVC OCRE JUNTA ELASTICA DN 300 INCLUSIVE CONEXOES  -</t>
  </si>
  <si>
    <t>CAIXA DE ALVENARIA - ESCAVACAO MANUAL COM APILOAMENTO</t>
  </si>
  <si>
    <t>CAIXA DE ALVENARIA -PAREDE DE 1/2 TIJOLO REVESTIDO</t>
  </si>
  <si>
    <t>MV</t>
  </si>
  <si>
    <t>16.06.078</t>
  </si>
  <si>
    <t>FORNECIMENTO E INSTALAÇAO DE PLACA DE IDENTIFICAÇÃO DE</t>
  </si>
  <si>
    <t>16.18.074</t>
  </si>
  <si>
    <t>SI-05 PLACA DE SINALIZAÇÃO DE AMBIENTE 700X200MM (PAREDE)</t>
  </si>
  <si>
    <r>
      <rPr>
        <b/>
        <sz val="10"/>
        <color rgb="FF000000"/>
        <rFont val="Arial"/>
        <family val="2"/>
      </rPr>
      <t>LS</t>
    </r>
    <r>
      <rPr>
        <sz val="10"/>
        <color rgb="FF000000"/>
        <rFont val="Arial"/>
        <family val="2"/>
      </rPr>
      <t xml:space="preserve"> = 120,87%</t>
    </r>
  </si>
  <si>
    <t>09.85.000</t>
  </si>
  <si>
    <t>07.03.121</t>
  </si>
  <si>
    <t>08.06.000</t>
  </si>
  <si>
    <t>REDE DE ÁGUA QUENTE: DEMAIS SERVIÇOS</t>
  </si>
  <si>
    <t>02.02.095</t>
  </si>
  <si>
    <t>09.03.017</t>
  </si>
  <si>
    <t>16.01.028</t>
  </si>
  <si>
    <t>16.05.052</t>
  </si>
  <si>
    <t>EM TERCAS PARA TELHAS DE CIM-AM/AL/PLAST</t>
  </si>
  <si>
    <t>TERMINAL DE VENTILACAO EM PVC P/ ESGOTO DN 75MM (3'')</t>
  </si>
  <si>
    <r>
      <rPr>
        <b/>
        <sz val="10"/>
        <color rgb="FF000000"/>
        <rFont val="Arial"/>
        <family val="2"/>
      </rPr>
      <t>BDI =</t>
    </r>
    <r>
      <rPr>
        <sz val="10"/>
        <color rgb="FF000000"/>
        <rFont val="Arial"/>
        <family val="2"/>
      </rPr>
      <t xml:space="preserve"> </t>
    </r>
  </si>
  <si>
    <t>FDE</t>
  </si>
  <si>
    <t>CDHU</t>
  </si>
  <si>
    <t>SINAPI</t>
  </si>
  <si>
    <t>02.09.130</t>
  </si>
  <si>
    <t>05.08.140</t>
  </si>
  <si>
    <t>07.12.040</t>
  </si>
  <si>
    <t>N/C</t>
  </si>
  <si>
    <t>08.01.060</t>
  </si>
  <si>
    <t>06.11.040</t>
  </si>
  <si>
    <t>06.02.020</t>
  </si>
  <si>
    <t>06.02.040</t>
  </si>
  <si>
    <t>11.18.040</t>
  </si>
  <si>
    <t>17.01.040</t>
  </si>
  <si>
    <t>05.04.060</t>
  </si>
  <si>
    <t>12.04.040</t>
  </si>
  <si>
    <t>12.04.060</t>
  </si>
  <si>
    <t>09.01.020</t>
  </si>
  <si>
    <t>10.01.040</t>
  </si>
  <si>
    <t>10.01.060</t>
  </si>
  <si>
    <t>10.02.020</t>
  </si>
  <si>
    <t>11.01.290</t>
  </si>
  <si>
    <t>14.01.020</t>
  </si>
  <si>
    <t>32.15.030</t>
  </si>
  <si>
    <t>13.01.130</t>
  </si>
  <si>
    <t>14.10.101</t>
  </si>
  <si>
    <t>14.10.111</t>
  </si>
  <si>
    <t>14.10.121</t>
  </si>
  <si>
    <t>11.05.040</t>
  </si>
  <si>
    <t>14.11.271</t>
  </si>
  <si>
    <t>14.11.261</t>
  </si>
  <si>
    <t>14.30.020</t>
  </si>
  <si>
    <t>DV-06 DIVISORIA DE GRANILITE SANITARIO INFANTIL H=1,20M (naõ encontrado0</t>
  </si>
  <si>
    <t>DIVISORIA DV-03 CR SANITARIO / VESTIARIO FUNCIONARIOS USO (não encontrado)</t>
  </si>
  <si>
    <t>23.02.030</t>
  </si>
  <si>
    <t>23.02.040</t>
  </si>
  <si>
    <t>23.09.020</t>
  </si>
  <si>
    <t>23.13.064</t>
  </si>
  <si>
    <t>23.09.100</t>
  </si>
  <si>
    <t>19.01.022</t>
  </si>
  <si>
    <t>24.04.620</t>
  </si>
  <si>
    <t>35.01.550</t>
  </si>
  <si>
    <t>44.06.310</t>
  </si>
  <si>
    <t>44.06.410</t>
  </si>
  <si>
    <t>44.06.370</t>
  </si>
  <si>
    <t>44.06.750</t>
  </si>
  <si>
    <t>44.04.040</t>
  </si>
  <si>
    <t>24.01.030</t>
  </si>
  <si>
    <t>24.01.120</t>
  </si>
  <si>
    <t>24.01.090</t>
  </si>
  <si>
    <t>24.03.410</t>
  </si>
  <si>
    <t>69.20.100</t>
  </si>
  <si>
    <t>24.03.060</t>
  </si>
  <si>
    <t>24.03.200</t>
  </si>
  <si>
    <t>24.02.450</t>
  </si>
  <si>
    <t>15.01.320</t>
  </si>
  <si>
    <t>16.03.020</t>
  </si>
  <si>
    <t>16.03.300</t>
  </si>
  <si>
    <t>45.01.040</t>
  </si>
  <si>
    <t>45.02.080</t>
  </si>
  <si>
    <t>32.10.070</t>
  </si>
  <si>
    <t>47.20.100</t>
  </si>
  <si>
    <t>46.07.020</t>
  </si>
  <si>
    <t>46.07.030</t>
  </si>
  <si>
    <t>46.01.020</t>
  </si>
  <si>
    <t>46.01.030</t>
  </si>
  <si>
    <t>46.01.040</t>
  </si>
  <si>
    <t>46.01.050</t>
  </si>
  <si>
    <t>46.01.060</t>
  </si>
  <si>
    <t>46.01.070</t>
  </si>
  <si>
    <t>46.01.080</t>
  </si>
  <si>
    <t>47.01.070</t>
  </si>
  <si>
    <t>47.02.020</t>
  </si>
  <si>
    <t>47.02.030</t>
  </si>
  <si>
    <t>47.02.050</t>
  </si>
  <si>
    <t>47.02.110</t>
  </si>
  <si>
    <t>47.04.180</t>
  </si>
  <si>
    <t>46.10.200</t>
  </si>
  <si>
    <t>46.10.210</t>
  </si>
  <si>
    <t>46.10.220</t>
  </si>
  <si>
    <t>32.11.150</t>
  </si>
  <si>
    <t>46.08.070</t>
  </si>
  <si>
    <t>46.08.080</t>
  </si>
  <si>
    <t>47.01.080</t>
  </si>
  <si>
    <t>50.01.320</t>
  </si>
  <si>
    <t>47.05.060</t>
  </si>
  <si>
    <t>47.05.070</t>
  </si>
  <si>
    <t>50.10.140</t>
  </si>
  <si>
    <t>50.10.110</t>
  </si>
  <si>
    <t>50.10.084</t>
  </si>
  <si>
    <t>50.10.100</t>
  </si>
  <si>
    <t>61.15.163</t>
  </si>
  <si>
    <t>43.10.490</t>
  </si>
  <si>
    <t>46.02.010</t>
  </si>
  <si>
    <t>46.02.050</t>
  </si>
  <si>
    <t>46.02.060</t>
  </si>
  <si>
    <t>46.02.070</t>
  </si>
  <si>
    <t>49.01.016</t>
  </si>
  <si>
    <t>46.14.510</t>
  </si>
  <si>
    <t>46.03.040</t>
  </si>
  <si>
    <t>46.03.060</t>
  </si>
  <si>
    <t>16.33.082</t>
  </si>
  <si>
    <t>16.33.102</t>
  </si>
  <si>
    <t>49.06.080</t>
  </si>
  <si>
    <t>46.08.020</t>
  </si>
  <si>
    <t>46.08.030</t>
  </si>
  <si>
    <t>46.08.040</t>
  </si>
  <si>
    <t>46.08.050</t>
  </si>
  <si>
    <t>47.01.030</t>
  </si>
  <si>
    <t>47.01.040</t>
  </si>
  <si>
    <t>47.01.050</t>
  </si>
  <si>
    <t>47.05.110</t>
  </si>
  <si>
    <t>47.05.190</t>
  </si>
  <si>
    <t>48.05.020</t>
  </si>
  <si>
    <t>43.10.750</t>
  </si>
  <si>
    <t>43.01.032</t>
  </si>
  <si>
    <t>44.01.050</t>
  </si>
  <si>
    <t>44.01.100</t>
  </si>
  <si>
    <t>44.01.310</t>
  </si>
  <si>
    <t>44.03.040</t>
  </si>
  <si>
    <t>44.03.080</t>
  </si>
  <si>
    <t>44.03.090</t>
  </si>
  <si>
    <t>30.08.040</t>
  </si>
  <si>
    <t>30.08.060</t>
  </si>
  <si>
    <t>30.08.050</t>
  </si>
  <si>
    <t>43.02.070</t>
  </si>
  <si>
    <t>44.03.400</t>
  </si>
  <si>
    <t>37.25.090</t>
  </si>
  <si>
    <t>37.25.110</t>
  </si>
  <si>
    <t>37.14.310</t>
  </si>
  <si>
    <t>39.02.020</t>
  </si>
  <si>
    <t>39.04.070</t>
  </si>
  <si>
    <t>39.04.100</t>
  </si>
  <si>
    <t>38.01.120</t>
  </si>
  <si>
    <t>37.13.630</t>
  </si>
  <si>
    <t>37.13.640</t>
  </si>
  <si>
    <t>37.13.700</t>
  </si>
  <si>
    <t>38.04.060</t>
  </si>
  <si>
    <t>38.01.060</t>
  </si>
  <si>
    <t>38.01.100</t>
  </si>
  <si>
    <t>38.01.140</t>
  </si>
  <si>
    <t>37.03.220</t>
  </si>
  <si>
    <t>37.13.600</t>
  </si>
  <si>
    <t>37.13.660</t>
  </si>
  <si>
    <t>50.05.270</t>
  </si>
  <si>
    <t>40.01.020</t>
  </si>
  <si>
    <t>40.01.040</t>
  </si>
  <si>
    <t>40.02.040</t>
  </si>
  <si>
    <t>50.01.090</t>
  </si>
  <si>
    <t>40.05.180</t>
  </si>
  <si>
    <t>40.05.060</t>
  </si>
  <si>
    <t>40.05.040</t>
  </si>
  <si>
    <t>40.04.480</t>
  </si>
  <si>
    <t>61.15.020</t>
  </si>
  <si>
    <t>46.09.200</t>
  </si>
  <si>
    <t>50.05.280</t>
  </si>
  <si>
    <t>40.04.460</t>
  </si>
  <si>
    <t>41.13.040</t>
  </si>
  <si>
    <t>40.05.340</t>
  </si>
  <si>
    <t>42.05.070</t>
  </si>
  <si>
    <t>41.12.080</t>
  </si>
  <si>
    <t>43.05.030</t>
  </si>
  <si>
    <t>29.03.020</t>
  </si>
  <si>
    <t>42.05.190</t>
  </si>
  <si>
    <t>42.05.100</t>
  </si>
  <si>
    <t>42.20.090</t>
  </si>
  <si>
    <t>42.20.190</t>
  </si>
  <si>
    <t>42.20.280</t>
  </si>
  <si>
    <t>40.06.060</t>
  </si>
  <si>
    <t>22.02.030</t>
  </si>
  <si>
    <t>32.07.160</t>
  </si>
  <si>
    <t>32.07.120</t>
  </si>
  <si>
    <t>17.02.020</t>
  </si>
  <si>
    <t>17.02.140</t>
  </si>
  <si>
    <t>17.02.120</t>
  </si>
  <si>
    <t>17.04.020</t>
  </si>
  <si>
    <t>21.20.500</t>
  </si>
  <si>
    <t>17.02.220</t>
  </si>
  <si>
    <t>18.12.020</t>
  </si>
  <si>
    <t>17.01.050</t>
  </si>
  <si>
    <t>17.03.040</t>
  </si>
  <si>
    <t>30.04.020</t>
  </si>
  <si>
    <t>18.08.032</t>
  </si>
  <si>
    <t>21.02.071</t>
  </si>
  <si>
    <t>17.03.300</t>
  </si>
  <si>
    <t>18.08.042</t>
  </si>
  <si>
    <t>19.01.062</t>
  </si>
  <si>
    <t>19.01.064</t>
  </si>
  <si>
    <t>26.01.020</t>
  </si>
  <si>
    <t>26.01.040</t>
  </si>
  <si>
    <t>26.01.168</t>
  </si>
  <si>
    <t>33.01.280</t>
  </si>
  <si>
    <t>33.10.010</t>
  </si>
  <si>
    <t>33.07.102</t>
  </si>
  <si>
    <t>33.10.041</t>
  </si>
  <si>
    <t>33.12.011</t>
  </si>
  <si>
    <t>33.10.020</t>
  </si>
  <si>
    <t>33.03.750</t>
  </si>
  <si>
    <t>34.05.260</t>
  </si>
  <si>
    <t>FD-23 FECHAMENTO DE DIVISA COM GRADIL ELETROFUNDIDO (ver unidades)</t>
  </si>
  <si>
    <t>24.02.930</t>
  </si>
  <si>
    <t>34.02.080</t>
  </si>
  <si>
    <t>46.05.050</t>
  </si>
  <si>
    <t>46.05.060</t>
  </si>
  <si>
    <t>46.05.070</t>
  </si>
  <si>
    <t>06.01.020</t>
  </si>
  <si>
    <t>14.02.070</t>
  </si>
  <si>
    <t>35.04.120</t>
  </si>
  <si>
    <t>49.03.020</t>
  </si>
  <si>
    <t>55.01.020</t>
  </si>
  <si>
    <t>97.02.210</t>
  </si>
  <si>
    <t>FDE / CDHU / SINAPI</t>
  </si>
  <si>
    <t xml:space="preserve">VALOR REFERENCIAL </t>
  </si>
  <si>
    <r>
      <t xml:space="preserve">TUBO DE PVC </t>
    </r>
    <r>
      <rPr>
        <b/>
        <sz val="10"/>
        <color rgb="FF000000"/>
        <rFont val="Calibri"/>
        <family val="2"/>
      </rPr>
      <t>Ø</t>
    </r>
    <r>
      <rPr>
        <b/>
        <sz val="10"/>
        <color rgb="FF000000"/>
        <rFont val="Arial"/>
        <family val="2"/>
      </rPr>
      <t xml:space="preserve"> 2''X 3,00M PARA PROTEÇAO DESCIDA DE</t>
    </r>
  </si>
  <si>
    <t xml:space="preserve"> ALVENARIA EMBASAMENTO TIJOLO BARRO MACIÇO E = 1 TIJOLO</t>
  </si>
  <si>
    <t xml:space="preserve">LASTRO DE CONCRETO - 5 CM </t>
  </si>
  <si>
    <t xml:space="preserve">LASTRO DE PEDRA BRITADA - 5CM </t>
  </si>
  <si>
    <t xml:space="preserve">ALVENARIA AUTO-PORTANTE: BLOCO CONCRETO ESTRUTURAL DE </t>
  </si>
  <si>
    <t xml:space="preserve">BS-08 BANCADA PARA FRALDÁRIO </t>
  </si>
  <si>
    <t xml:space="preserve">GS-03 GUICHE DE SECRETARIA/JANELA DE 2 FOLHAS </t>
  </si>
  <si>
    <t xml:space="preserve">ET-05 ESTRADO DE POLIPROPILENO </t>
  </si>
  <si>
    <t>PF-20 PORTA DE FERRO COM BANDEIRA CHAPA PERFURADA</t>
  </si>
  <si>
    <t>TI-01 TAMPA DE INSPECAO - ACO</t>
  </si>
  <si>
    <t>GR-02 GRADE DE PROTECAO / GUICHE (122X105 CM) FERRO</t>
  </si>
  <si>
    <t>48.03.138</t>
  </si>
  <si>
    <t>RESERVATORIO METALICO CILINDRICO HORIZONTAL - CAPACIDADE DE 10.000 LITROS</t>
  </si>
  <si>
    <t>BEBEDOURO - SP</t>
  </si>
  <si>
    <t>AREA INSTITUCINAL - ALAMEDA SANTOS, LOTEAMENTO RESIDENCIAL PARATI I</t>
  </si>
  <si>
    <t>Creche CR-01 A</t>
  </si>
  <si>
    <t>01/2021</t>
  </si>
  <si>
    <t>LS:</t>
  </si>
  <si>
    <r>
      <t xml:space="preserve">Salas / Pavimentos: </t>
    </r>
    <r>
      <rPr>
        <sz val="10"/>
        <color rgb="FF000000"/>
        <rFont val="Arial"/>
        <family val="2"/>
      </rPr>
      <t>12 / 1</t>
    </r>
  </si>
  <si>
    <r>
      <rPr>
        <b/>
        <sz val="10"/>
        <color rgb="FF000000"/>
        <rFont val="Arial"/>
        <family val="2"/>
      </rPr>
      <t>Área Construída</t>
    </r>
    <r>
      <rPr>
        <sz val="10"/>
        <color rgb="FF000000"/>
        <rFont val="Arial"/>
        <family val="2"/>
      </rPr>
      <t xml:space="preserve">: 894,78 m²                                             </t>
    </r>
    <r>
      <rPr>
        <b/>
        <sz val="10"/>
        <color rgb="FF000000"/>
        <rFont val="Arial"/>
        <family val="2"/>
      </rPr>
      <t>Área Projeção</t>
    </r>
    <r>
      <rPr>
        <sz val="10"/>
        <color rgb="FF000000"/>
        <rFont val="Arial"/>
        <family val="2"/>
      </rPr>
      <t xml:space="preserve">: 894,78 m²                                            </t>
    </r>
    <r>
      <rPr>
        <b/>
        <sz val="10"/>
        <color rgb="FF000000"/>
        <rFont val="Arial"/>
        <family val="2"/>
      </rPr>
      <t xml:space="preserve"> Área Terreno</t>
    </r>
    <r>
      <rPr>
        <sz val="10"/>
        <color rgb="FF000000"/>
        <rFont val="Arial"/>
        <family val="2"/>
      </rPr>
      <t>: 4.415,20 m²</t>
    </r>
  </si>
  <si>
    <t xml:space="preserve">% do Item </t>
  </si>
  <si>
    <t>EXECUTADO ATÉ O MÊS ---------------&gt;</t>
  </si>
  <si>
    <t>Á EXECUTAR</t>
  </si>
  <si>
    <t xml:space="preserve">TOTAL </t>
  </si>
  <si>
    <t>%</t>
  </si>
  <si>
    <t>Valor Previsto (R$)</t>
  </si>
  <si>
    <t>Valor Executado (R$)</t>
  </si>
  <si>
    <t>Mês</t>
  </si>
  <si>
    <t xml:space="preserve">PRAZO  DE EXECUÇÃO  INICIAL : </t>
  </si>
  <si>
    <t>meses</t>
  </si>
  <si>
    <t>PRAZO A SER ADITADO :</t>
  </si>
  <si>
    <t xml:space="preserve">NOVO PRAZO  DE EXECUÇÃO : </t>
  </si>
  <si>
    <t>PRAZO  DE EXECUÇÃO ANTERIORMENTE PRORROGADO</t>
  </si>
  <si>
    <t>LOGO DA EMPRESA</t>
  </si>
  <si>
    <t>Prazo para Execução: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</si>
</sst>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&quot;R$&quot;\ #,##0.00"/>
    <numFmt numFmtId="165" formatCode="mmmm\-yy"/>
    <numFmt numFmtId="166" formatCode="0.0000%"/>
  </numFmts>
  <fonts count="28" x14ac:knownFonts="1">
    <font>
      <sz val="11"/>
      <color rgb="FF000000"/>
      <name val="Calibri"/>
      <family val="2"/>
      <charset val="204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  <charset val="204"/>
    </font>
    <font>
      <b/>
      <sz val="12"/>
      <color rgb="FF000000"/>
      <name val="Arial"/>
      <family val="2"/>
    </font>
    <font>
      <sz val="12"/>
      <color rgb="FF000000"/>
      <name val="Calibri"/>
      <family val="2"/>
      <charset val="204"/>
    </font>
    <font>
      <b/>
      <sz val="10"/>
      <color rgb="FF000000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22"/>
      <color rgb="FF000000"/>
      <name val="Arial"/>
      <family val="2"/>
    </font>
    <font>
      <sz val="11"/>
      <color rgb="FF000000"/>
      <name val="Calibri"/>
      <family val="2"/>
      <charset val="204"/>
    </font>
    <font>
      <sz val="10"/>
      <color indexed="8"/>
      <name val="MS Sans Serif"/>
    </font>
    <font>
      <b/>
      <sz val="9"/>
      <name val="Arial"/>
      <family val="2"/>
    </font>
    <font>
      <sz val="9"/>
      <color indexed="8"/>
      <name val="MS Sans Serif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indexed="8"/>
      <name val="MS Sans Serif"/>
    </font>
    <font>
      <sz val="7"/>
      <name val="Arial"/>
      <family val="2"/>
    </font>
    <font>
      <b/>
      <sz val="7"/>
      <name val="Arial"/>
      <family val="2"/>
    </font>
    <font>
      <b/>
      <sz val="9"/>
      <color rgb="FFFF0000"/>
      <name val="Arial"/>
      <family val="2"/>
    </font>
    <font>
      <b/>
      <sz val="7"/>
      <color rgb="FFFF0000"/>
      <name val="Arial"/>
      <family val="2"/>
    </font>
    <font>
      <sz val="10"/>
      <name val="MS Sans Serif"/>
    </font>
    <font>
      <b/>
      <sz val="9"/>
      <color indexed="8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1"/>
  </cellStyleXfs>
  <cellXfs count="38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0" fillId="4" borderId="0" xfId="0" applyFill="1"/>
    <xf numFmtId="4" fontId="2" fillId="5" borderId="10" xfId="0" applyNumberFormat="1" applyFont="1" applyFill="1" applyBorder="1" applyAlignment="1" applyProtection="1">
      <alignment horizontal="center" vertical="center"/>
      <protection locked="0"/>
    </xf>
    <xf numFmtId="0" fontId="0" fillId="6" borderId="0" xfId="0" applyFill="1"/>
    <xf numFmtId="0" fontId="3" fillId="6" borderId="0" xfId="0" applyFont="1" applyFill="1"/>
    <xf numFmtId="0" fontId="5" fillId="0" borderId="0" xfId="0" applyFont="1"/>
    <xf numFmtId="0" fontId="1" fillId="0" borderId="3" xfId="0" applyFont="1" applyBorder="1" applyAlignment="1" applyProtection="1">
      <alignment horizontal="left" vertical="center"/>
    </xf>
    <xf numFmtId="4" fontId="2" fillId="0" borderId="3" xfId="0" applyNumberFormat="1" applyFont="1" applyBorder="1" applyAlignment="1" applyProtection="1">
      <alignment horizontal="center" vertical="center"/>
    </xf>
    <xf numFmtId="10" fontId="2" fillId="0" borderId="3" xfId="0" applyNumberFormat="1" applyFont="1" applyBorder="1" applyAlignment="1" applyProtection="1">
      <alignment horizontal="center" vertical="center"/>
    </xf>
    <xf numFmtId="10" fontId="2" fillId="0" borderId="4" xfId="0" applyNumberFormat="1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10" fontId="1" fillId="0" borderId="6" xfId="0" applyNumberFormat="1" applyFont="1" applyBorder="1" applyAlignment="1" applyProtection="1">
      <alignment horizontal="center" vertical="center"/>
    </xf>
    <xf numFmtId="10" fontId="2" fillId="0" borderId="1" xfId="0" applyNumberFormat="1" applyFont="1" applyBorder="1" applyAlignment="1" applyProtection="1">
      <alignment horizontal="center" vertical="center"/>
    </xf>
    <xf numFmtId="10" fontId="2" fillId="0" borderId="6" xfId="0" applyNumberFormat="1" applyFont="1" applyBorder="1" applyAlignment="1" applyProtection="1">
      <alignment horizontal="center" vertical="center"/>
    </xf>
    <xf numFmtId="4" fontId="2" fillId="0" borderId="8" xfId="0" applyNumberFormat="1" applyFont="1" applyBorder="1" applyAlignment="1" applyProtection="1">
      <alignment horizontal="center" vertical="center"/>
    </xf>
    <xf numFmtId="10" fontId="2" fillId="0" borderId="8" xfId="0" applyNumberFormat="1" applyFont="1" applyBorder="1" applyAlignment="1" applyProtection="1">
      <alignment horizontal="center" vertical="center"/>
    </xf>
    <xf numFmtId="10" fontId="2" fillId="0" borderId="9" xfId="0" applyNumberFormat="1" applyFont="1" applyBorder="1" applyAlignment="1" applyProtection="1">
      <alignment horizontal="center" vertical="center"/>
    </xf>
    <xf numFmtId="4" fontId="2" fillId="2" borderId="10" xfId="0" applyNumberFormat="1" applyFont="1" applyFill="1" applyBorder="1" applyAlignment="1" applyProtection="1">
      <alignment horizontal="center" vertical="center"/>
    </xf>
    <xf numFmtId="4" fontId="2" fillId="0" borderId="10" xfId="0" applyNumberFormat="1" applyFont="1" applyBorder="1" applyAlignment="1" applyProtection="1">
      <alignment horizontal="center" vertical="center"/>
    </xf>
    <xf numFmtId="10" fontId="2" fillId="0" borderId="10" xfId="0" applyNumberFormat="1" applyFont="1" applyBorder="1" applyAlignment="1" applyProtection="1">
      <alignment horizontal="center" vertical="center" wrapText="1"/>
    </xf>
    <xf numFmtId="10" fontId="2" fillId="2" borderId="10" xfId="0" applyNumberFormat="1" applyFont="1" applyFill="1" applyBorder="1" applyAlignment="1" applyProtection="1">
      <alignment horizontal="center" vertical="center"/>
    </xf>
    <xf numFmtId="10" fontId="2" fillId="0" borderId="10" xfId="0" applyNumberFormat="1" applyFont="1" applyBorder="1" applyAlignment="1" applyProtection="1">
      <alignment horizontal="center" vertical="center"/>
    </xf>
    <xf numFmtId="4" fontId="2" fillId="6" borderId="10" xfId="0" applyNumberFormat="1" applyFont="1" applyFill="1" applyBorder="1" applyAlignment="1" applyProtection="1">
      <alignment horizontal="center" vertical="center" wrapText="1"/>
    </xf>
    <xf numFmtId="10" fontId="2" fillId="6" borderId="10" xfId="0" applyNumberFormat="1" applyFont="1" applyFill="1" applyBorder="1" applyAlignment="1" applyProtection="1">
      <alignment horizontal="center" vertical="center"/>
    </xf>
    <xf numFmtId="10" fontId="2" fillId="6" borderId="10" xfId="0" applyNumberFormat="1" applyFont="1" applyFill="1" applyBorder="1" applyAlignment="1" applyProtection="1">
      <alignment horizontal="center" vertical="center" wrapText="1"/>
    </xf>
    <xf numFmtId="4" fontId="2" fillId="0" borderId="10" xfId="0" applyNumberFormat="1" applyFont="1" applyFill="1" applyBorder="1" applyAlignment="1" applyProtection="1">
      <alignment horizontal="center" vertical="center"/>
    </xf>
    <xf numFmtId="10" fontId="2" fillId="0" borderId="10" xfId="0" applyNumberFormat="1" applyFont="1" applyFill="1" applyBorder="1" applyAlignment="1" applyProtection="1">
      <alignment horizontal="center" vertical="center"/>
    </xf>
    <xf numFmtId="0" fontId="0" fillId="0" borderId="0" xfId="0" applyFill="1"/>
    <xf numFmtId="4" fontId="2" fillId="7" borderId="10" xfId="0" applyNumberFormat="1" applyFont="1" applyFill="1" applyBorder="1" applyAlignment="1" applyProtection="1">
      <alignment horizontal="center" vertical="center"/>
    </xf>
    <xf numFmtId="10" fontId="2" fillId="7" borderId="10" xfId="0" applyNumberFormat="1" applyFont="1" applyFill="1" applyBorder="1" applyAlignment="1" applyProtection="1">
      <alignment horizontal="center" vertical="center"/>
    </xf>
    <xf numFmtId="4" fontId="1" fillId="0" borderId="3" xfId="0" applyNumberFormat="1" applyFont="1" applyBorder="1" applyAlignment="1" applyProtection="1">
      <alignment horizontal="center" vertical="center"/>
    </xf>
    <xf numFmtId="4" fontId="1" fillId="0" borderId="8" xfId="0" applyNumberFormat="1" applyFont="1" applyBorder="1" applyAlignment="1" applyProtection="1">
      <alignment horizontal="center" vertical="center"/>
    </xf>
    <xf numFmtId="4" fontId="1" fillId="0" borderId="10" xfId="0" applyNumberFormat="1" applyFont="1" applyBorder="1" applyAlignment="1" applyProtection="1">
      <alignment horizontal="center" vertical="center" wrapText="1"/>
    </xf>
    <xf numFmtId="4" fontId="1" fillId="2" borderId="10" xfId="0" applyNumberFormat="1" applyFont="1" applyFill="1" applyBorder="1" applyAlignment="1" applyProtection="1">
      <alignment horizontal="center" vertical="center"/>
    </xf>
    <xf numFmtId="4" fontId="1" fillId="0" borderId="10" xfId="0" applyNumberFormat="1" applyFont="1" applyFill="1" applyBorder="1" applyAlignment="1" applyProtection="1">
      <alignment horizontal="center" vertical="center"/>
    </xf>
    <xf numFmtId="4" fontId="1" fillId="0" borderId="10" xfId="0" applyNumberFormat="1" applyFont="1" applyBorder="1" applyAlignment="1" applyProtection="1">
      <alignment horizontal="center" vertical="center"/>
    </xf>
    <xf numFmtId="4" fontId="1" fillId="6" borderId="10" xfId="0" applyNumberFormat="1" applyFont="1" applyFill="1" applyBorder="1" applyAlignment="1" applyProtection="1">
      <alignment horizontal="center" vertical="center"/>
    </xf>
    <xf numFmtId="4" fontId="1" fillId="7" borderId="10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8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/>
    </xf>
    <xf numFmtId="0" fontId="1" fillId="0" borderId="10" xfId="0" applyFont="1" applyFill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6" borderId="10" xfId="0" applyFont="1" applyFill="1" applyBorder="1" applyAlignment="1" applyProtection="1">
      <alignment horizontal="center" vertical="center"/>
    </xf>
    <xf numFmtId="0" fontId="1" fillId="7" borderId="10" xfId="0" applyFont="1" applyFill="1" applyBorder="1" applyAlignment="1" applyProtection="1">
      <alignment horizontal="center" vertical="center"/>
    </xf>
    <xf numFmtId="0" fontId="1" fillId="5" borderId="10" xfId="0" applyFont="1" applyFill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2" borderId="10" xfId="0" applyFont="1" applyFill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6" borderId="10" xfId="0" applyFont="1" applyFill="1" applyBorder="1" applyAlignment="1" applyProtection="1">
      <alignment horizontal="left" vertical="center" wrapText="1"/>
    </xf>
    <xf numFmtId="0" fontId="1" fillId="7" borderId="10" xfId="0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6" borderId="10" xfId="0" applyFont="1" applyFill="1" applyBorder="1" applyAlignment="1" applyProtection="1">
      <alignment horizontal="center" vertical="center" wrapText="1"/>
    </xf>
    <xf numFmtId="0" fontId="0" fillId="7" borderId="0" xfId="0" applyFill="1"/>
    <xf numFmtId="4" fontId="2" fillId="0" borderId="1" xfId="0" applyNumberFormat="1" applyFont="1" applyBorder="1" applyAlignment="1" applyProtection="1">
      <alignment horizontal="right" vertical="center"/>
    </xf>
    <xf numFmtId="0" fontId="1" fillId="7" borderId="10" xfId="0" applyFont="1" applyFill="1" applyBorder="1" applyAlignment="1" applyProtection="1">
      <alignment horizontal="left" vertical="center" wrapText="1"/>
    </xf>
    <xf numFmtId="0" fontId="0" fillId="2" borderId="0" xfId="0" applyFill="1"/>
    <xf numFmtId="0" fontId="1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left" vertical="center"/>
    </xf>
    <xf numFmtId="4" fontId="2" fillId="0" borderId="10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18" fillId="10" borderId="10" xfId="3" applyNumberFormat="1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23" fillId="0" borderId="1" xfId="3" applyFont="1" applyFill="1" applyBorder="1" applyAlignment="1">
      <alignment horizontal="center" vertical="center"/>
    </xf>
    <xf numFmtId="9" fontId="20" fillId="0" borderId="1" xfId="3" applyNumberFormat="1" applyFont="1" applyFill="1" applyBorder="1" applyAlignment="1">
      <alignment horizontal="center"/>
    </xf>
    <xf numFmtId="4" fontId="20" fillId="0" borderId="1" xfId="3" applyNumberFormat="1" applyFont="1" applyFill="1" applyBorder="1" applyAlignment="1">
      <alignment horizontal="center"/>
    </xf>
    <xf numFmtId="0" fontId="16" fillId="0" borderId="1" xfId="3" applyFont="1" applyBorder="1" applyAlignment="1"/>
    <xf numFmtId="10" fontId="1" fillId="0" borderId="1" xfId="0" applyNumberFormat="1" applyFont="1" applyBorder="1" applyAlignment="1" applyProtection="1">
      <alignment horizontal="center" vertical="center"/>
    </xf>
    <xf numFmtId="0" fontId="20" fillId="0" borderId="1" xfId="3" applyFont="1" applyFill="1" applyBorder="1"/>
    <xf numFmtId="0" fontId="17" fillId="0" borderId="1" xfId="3" applyFont="1" applyFill="1" applyBorder="1"/>
    <xf numFmtId="1" fontId="22" fillId="0" borderId="1" xfId="3" applyNumberFormat="1" applyFont="1" applyFill="1" applyBorder="1" applyAlignment="1">
      <alignment horizontal="center" vertical="center"/>
    </xf>
    <xf numFmtId="1" fontId="25" fillId="6" borderId="1" xfId="3" applyNumberFormat="1" applyFont="1" applyFill="1" applyBorder="1" applyAlignment="1">
      <alignment horizontal="center"/>
    </xf>
    <xf numFmtId="3" fontId="14" fillId="8" borderId="1" xfId="3" applyNumberFormat="1" applyFont="1" applyFill="1" applyBorder="1" applyAlignment="1">
      <alignment horizontal="center"/>
    </xf>
    <xf numFmtId="10" fontId="18" fillId="0" borderId="1" xfId="3" applyNumberFormat="1" applyFont="1" applyFill="1" applyBorder="1" applyAlignment="1">
      <alignment horizontal="center"/>
    </xf>
    <xf numFmtId="4" fontId="16" fillId="0" borderId="1" xfId="3" applyNumberFormat="1" applyFont="1" applyFill="1" applyBorder="1" applyAlignment="1"/>
    <xf numFmtId="0" fontId="17" fillId="0" borderId="1" xfId="3" applyFont="1" applyBorder="1" applyAlignment="1"/>
    <xf numFmtId="0" fontId="17" fillId="0" borderId="1" xfId="3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4" fontId="2" fillId="0" borderId="10" xfId="0" applyNumberFormat="1" applyFont="1" applyBorder="1" applyAlignment="1">
      <alignment horizontal="center" vertical="center"/>
    </xf>
    <xf numFmtId="0" fontId="14" fillId="8" borderId="10" xfId="3" applyFont="1" applyFill="1" applyBorder="1" applyAlignment="1">
      <alignment horizontal="center" vertical="center"/>
    </xf>
    <xf numFmtId="0" fontId="13" fillId="9" borderId="10" xfId="3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9" fontId="18" fillId="9" borderId="10" xfId="3" applyNumberFormat="1" applyFont="1" applyFill="1" applyBorder="1" applyAlignment="1">
      <alignment horizontal="center" vertical="center"/>
    </xf>
    <xf numFmtId="9" fontId="20" fillId="12" borderId="10" xfId="3" applyNumberFormat="1" applyFont="1" applyFill="1" applyBorder="1" applyAlignment="1">
      <alignment horizontal="center" vertical="center"/>
    </xf>
    <xf numFmtId="1" fontId="21" fillId="12" borderId="10" xfId="3" applyNumberFormat="1" applyFont="1" applyFill="1" applyBorder="1" applyAlignment="1">
      <alignment horizontal="center" vertical="center"/>
    </xf>
    <xf numFmtId="9" fontId="20" fillId="11" borderId="10" xfId="3" applyNumberFormat="1" applyFont="1" applyFill="1" applyBorder="1" applyAlignment="1">
      <alignment horizontal="center" vertical="center"/>
    </xf>
    <xf numFmtId="3" fontId="21" fillId="11" borderId="10" xfId="3" applyNumberFormat="1" applyFont="1" applyFill="1" applyBorder="1" applyAlignment="1">
      <alignment horizontal="center" vertical="center"/>
    </xf>
    <xf numFmtId="9" fontId="20" fillId="6" borderId="10" xfId="3" applyNumberFormat="1" applyFont="1" applyFill="1" applyBorder="1" applyAlignment="1">
      <alignment horizontal="center" vertical="center"/>
    </xf>
    <xf numFmtId="3" fontId="21" fillId="6" borderId="10" xfId="3" applyNumberFormat="1" applyFont="1" applyFill="1" applyBorder="1" applyAlignment="1">
      <alignment horizontal="center" vertical="center"/>
    </xf>
    <xf numFmtId="9" fontId="20" fillId="10" borderId="10" xfId="3" applyNumberFormat="1" applyFont="1" applyFill="1" applyBorder="1" applyAlignment="1">
      <alignment horizontal="center" vertical="center"/>
    </xf>
    <xf numFmtId="3" fontId="21" fillId="10" borderId="10" xfId="3" applyNumberFormat="1" applyFont="1" applyFill="1" applyBorder="1" applyAlignment="1">
      <alignment horizontal="center" vertical="center"/>
    </xf>
    <xf numFmtId="9" fontId="20" fillId="5" borderId="10" xfId="3" applyNumberFormat="1" applyFont="1" applyFill="1" applyBorder="1" applyAlignment="1">
      <alignment horizontal="center" vertical="center"/>
    </xf>
    <xf numFmtId="3" fontId="21" fillId="5" borderId="10" xfId="3" applyNumberFormat="1" applyFont="1" applyFill="1" applyBorder="1" applyAlignment="1">
      <alignment horizontal="center" vertical="center"/>
    </xf>
    <xf numFmtId="9" fontId="20" fillId="13" borderId="10" xfId="3" applyNumberFormat="1" applyFont="1" applyFill="1" applyBorder="1" applyAlignment="1">
      <alignment horizontal="center" vertical="center"/>
    </xf>
    <xf numFmtId="3" fontId="21" fillId="13" borderId="10" xfId="3" applyNumberFormat="1" applyFont="1" applyFill="1" applyBorder="1" applyAlignment="1">
      <alignment horizontal="center" vertical="center"/>
    </xf>
    <xf numFmtId="9" fontId="20" fillId="14" borderId="10" xfId="3" applyNumberFormat="1" applyFont="1" applyFill="1" applyBorder="1" applyAlignment="1">
      <alignment horizontal="center" vertical="center"/>
    </xf>
    <xf numFmtId="3" fontId="21" fillId="14" borderId="10" xfId="3" applyNumberFormat="1" applyFont="1" applyFill="1" applyBorder="1" applyAlignment="1">
      <alignment horizontal="center" vertical="center"/>
    </xf>
    <xf numFmtId="9" fontId="20" fillId="15" borderId="10" xfId="3" applyNumberFormat="1" applyFont="1" applyFill="1" applyBorder="1" applyAlignment="1">
      <alignment horizontal="center" vertical="center"/>
    </xf>
    <xf numFmtId="3" fontId="21" fillId="15" borderId="10" xfId="3" applyNumberFormat="1" applyFont="1" applyFill="1" applyBorder="1" applyAlignment="1">
      <alignment horizontal="center" vertical="center"/>
    </xf>
    <xf numFmtId="3" fontId="21" fillId="12" borderId="10" xfId="3" applyNumberFormat="1" applyFont="1" applyFill="1" applyBorder="1" applyAlignment="1">
      <alignment horizontal="center" vertical="center"/>
    </xf>
    <xf numFmtId="9" fontId="20" fillId="9" borderId="10" xfId="3" applyNumberFormat="1" applyFont="1" applyFill="1" applyBorder="1" applyAlignment="1">
      <alignment horizontal="center" vertical="center"/>
    </xf>
    <xf numFmtId="10" fontId="2" fillId="0" borderId="10" xfId="0" applyNumberFormat="1" applyFont="1" applyBorder="1" applyAlignment="1">
      <alignment horizontal="center" vertical="center"/>
    </xf>
    <xf numFmtId="166" fontId="0" fillId="0" borderId="10" xfId="2" applyNumberFormat="1" applyFont="1" applyBorder="1"/>
    <xf numFmtId="0" fontId="0" fillId="0" borderId="10" xfId="0" applyBorder="1"/>
    <xf numFmtId="0" fontId="0" fillId="9" borderId="10" xfId="0" applyFill="1" applyBorder="1"/>
    <xf numFmtId="44" fontId="0" fillId="0" borderId="1" xfId="1" applyFont="1" applyBorder="1"/>
    <xf numFmtId="44" fontId="16" fillId="0" borderId="1" xfId="1" applyFont="1" applyBorder="1" applyAlignment="1"/>
    <xf numFmtId="44" fontId="20" fillId="12" borderId="10" xfId="1" applyFont="1" applyFill="1" applyBorder="1" applyAlignment="1">
      <alignment horizontal="center" vertical="center"/>
    </xf>
    <xf numFmtId="44" fontId="0" fillId="0" borderId="0" xfId="1" applyFont="1"/>
    <xf numFmtId="44" fontId="2" fillId="0" borderId="10" xfId="1" applyFont="1" applyBorder="1" applyAlignment="1">
      <alignment horizontal="center" vertical="center"/>
    </xf>
    <xf numFmtId="10" fontId="0" fillId="12" borderId="10" xfId="2" applyNumberFormat="1" applyFont="1" applyFill="1" applyBorder="1"/>
    <xf numFmtId="10" fontId="0" fillId="11" borderId="10" xfId="2" applyNumberFormat="1" applyFont="1" applyFill="1" applyBorder="1"/>
    <xf numFmtId="10" fontId="0" fillId="6" borderId="10" xfId="2" applyNumberFormat="1" applyFont="1" applyFill="1" applyBorder="1"/>
    <xf numFmtId="10" fontId="0" fillId="10" borderId="10" xfId="2" applyNumberFormat="1" applyFont="1" applyFill="1" applyBorder="1"/>
    <xf numFmtId="10" fontId="0" fillId="14" borderId="10" xfId="2" applyNumberFormat="1" applyFont="1" applyFill="1" applyBorder="1"/>
    <xf numFmtId="10" fontId="0" fillId="9" borderId="10" xfId="2" applyNumberFormat="1" applyFont="1" applyFill="1" applyBorder="1"/>
    <xf numFmtId="10" fontId="0" fillId="9" borderId="10" xfId="0" applyNumberFormat="1" applyFill="1" applyBorder="1"/>
    <xf numFmtId="10" fontId="0" fillId="5" borderId="10" xfId="2" applyNumberFormat="1" applyFont="1" applyFill="1" applyBorder="1"/>
    <xf numFmtId="10" fontId="0" fillId="13" borderId="10" xfId="2" applyNumberFormat="1" applyFont="1" applyFill="1" applyBorder="1"/>
    <xf numFmtId="44" fontId="0" fillId="9" borderId="10" xfId="0" applyNumberFormat="1" applyFill="1" applyBorder="1"/>
    <xf numFmtId="164" fontId="1" fillId="9" borderId="10" xfId="0" applyNumberFormat="1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4" fontId="2" fillId="9" borderId="10" xfId="0" applyNumberFormat="1" applyFont="1" applyFill="1" applyBorder="1" applyAlignment="1">
      <alignment horizontal="center" vertical="center"/>
    </xf>
    <xf numFmtId="166" fontId="0" fillId="9" borderId="10" xfId="2" applyNumberFormat="1" applyFont="1" applyFill="1" applyBorder="1"/>
    <xf numFmtId="0" fontId="0" fillId="9" borderId="0" xfId="0" applyFill="1"/>
    <xf numFmtId="10" fontId="0" fillId="15" borderId="10" xfId="2" applyNumberFormat="1" applyFont="1" applyFill="1" applyBorder="1"/>
    <xf numFmtId="4" fontId="2" fillId="6" borderId="10" xfId="0" applyNumberFormat="1" applyFont="1" applyFill="1" applyBorder="1" applyAlignment="1" applyProtection="1">
      <alignment horizontal="center" vertical="center"/>
    </xf>
    <xf numFmtId="0" fontId="7" fillId="5" borderId="10" xfId="0" applyFont="1" applyFill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7" borderId="10" xfId="0" applyFont="1" applyFill="1" applyBorder="1" applyAlignment="1" applyProtection="1">
      <alignment vertical="center" wrapText="1"/>
    </xf>
    <xf numFmtId="0" fontId="7" fillId="0" borderId="10" xfId="0" applyFont="1" applyFill="1" applyBorder="1" applyAlignment="1" applyProtection="1">
      <alignment vertical="center" wrapText="1"/>
    </xf>
    <xf numFmtId="0" fontId="7" fillId="7" borderId="10" xfId="0" applyFont="1" applyFill="1" applyBorder="1" applyAlignment="1" applyProtection="1">
      <alignment horizontal="center" vertical="center" wrapText="1"/>
    </xf>
    <xf numFmtId="4" fontId="2" fillId="0" borderId="15" xfId="0" applyNumberFormat="1" applyFont="1" applyFill="1" applyBorder="1" applyAlignment="1" applyProtection="1">
      <alignment horizontal="center" vertical="center"/>
    </xf>
    <xf numFmtId="0" fontId="1" fillId="5" borderId="15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left" vertical="center"/>
    </xf>
    <xf numFmtId="4" fontId="1" fillId="0" borderId="15" xfId="0" applyNumberFormat="1" applyFont="1" applyFill="1" applyBorder="1" applyAlignment="1" applyProtection="1">
      <alignment horizontal="center" vertical="center"/>
    </xf>
    <xf numFmtId="10" fontId="2" fillId="0" borderId="15" xfId="0" applyNumberFormat="1" applyFont="1" applyFill="1" applyBorder="1" applyAlignment="1" applyProtection="1">
      <alignment horizontal="center" vertical="center"/>
    </xf>
    <xf numFmtId="0" fontId="1" fillId="6" borderId="10" xfId="0" applyFont="1" applyFill="1" applyBorder="1" applyAlignment="1" applyProtection="1">
      <alignment horizontal="center" vertical="center"/>
    </xf>
    <xf numFmtId="0" fontId="1" fillId="6" borderId="10" xfId="0" applyFont="1" applyFill="1" applyBorder="1" applyAlignment="1" applyProtection="1">
      <alignment horizontal="center" vertical="center" wrapText="1"/>
    </xf>
    <xf numFmtId="4" fontId="2" fillId="6" borderId="10" xfId="0" applyNumberFormat="1" applyFont="1" applyFill="1" applyBorder="1" applyAlignment="1" applyProtection="1">
      <alignment horizontal="center" vertical="center"/>
    </xf>
    <xf numFmtId="10" fontId="2" fillId="6" borderId="10" xfId="0" applyNumberFormat="1" applyFont="1" applyFill="1" applyBorder="1" applyAlignment="1" applyProtection="1">
      <alignment horizontal="center" vertical="center" wrapText="1"/>
    </xf>
    <xf numFmtId="10" fontId="2" fillId="6" borderId="10" xfId="0" applyNumberFormat="1" applyFont="1" applyFill="1" applyBorder="1" applyAlignment="1" applyProtection="1">
      <alignment horizontal="center" vertical="center"/>
    </xf>
    <xf numFmtId="0" fontId="0" fillId="6" borderId="1" xfId="0" applyFill="1" applyBorder="1"/>
    <xf numFmtId="9" fontId="20" fillId="2" borderId="10" xfId="3" applyNumberFormat="1" applyFont="1" applyFill="1" applyBorder="1" applyAlignment="1">
      <alignment horizontal="center" vertical="center"/>
    </xf>
    <xf numFmtId="44" fontId="20" fillId="2" borderId="10" xfId="1" applyFont="1" applyFill="1" applyBorder="1" applyAlignment="1">
      <alignment horizontal="center" vertical="center"/>
    </xf>
    <xf numFmtId="1" fontId="21" fillId="2" borderId="10" xfId="3" applyNumberFormat="1" applyFont="1" applyFill="1" applyBorder="1" applyAlignment="1">
      <alignment horizontal="center" vertical="center"/>
    </xf>
    <xf numFmtId="9" fontId="20" fillId="0" borderId="10" xfId="3" applyNumberFormat="1" applyFont="1" applyFill="1" applyBorder="1" applyAlignment="1">
      <alignment horizontal="center" vertical="center"/>
    </xf>
    <xf numFmtId="3" fontId="21" fillId="0" borderId="10" xfId="3" applyNumberFormat="1" applyFont="1" applyFill="1" applyBorder="1" applyAlignment="1">
      <alignment horizontal="center" vertical="center"/>
    </xf>
    <xf numFmtId="3" fontId="21" fillId="2" borderId="10" xfId="3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4" fontId="2" fillId="2" borderId="10" xfId="0" applyNumberFormat="1" applyFont="1" applyFill="1" applyBorder="1" applyAlignment="1">
      <alignment horizontal="center" vertical="center"/>
    </xf>
    <xf numFmtId="166" fontId="0" fillId="2" borderId="10" xfId="2" applyNumberFormat="1" applyFont="1" applyFill="1" applyBorder="1"/>
    <xf numFmtId="0" fontId="0" fillId="2" borderId="10" xfId="0" applyFill="1" applyBorder="1"/>
    <xf numFmtId="10" fontId="0" fillId="2" borderId="10" xfId="2" applyNumberFormat="1" applyFont="1" applyFill="1" applyBorder="1"/>
    <xf numFmtId="10" fontId="0" fillId="2" borderId="10" xfId="0" applyNumberForma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/>
    <xf numFmtId="10" fontId="0" fillId="5" borderId="10" xfId="2" applyNumberFormat="1" applyFont="1" applyFill="1" applyBorder="1" applyProtection="1">
      <protection locked="0"/>
    </xf>
    <xf numFmtId="10" fontId="0" fillId="16" borderId="10" xfId="2" applyNumberFormat="1" applyFont="1" applyFill="1" applyBorder="1" applyProtection="1">
      <protection locked="0"/>
    </xf>
    <xf numFmtId="0" fontId="2" fillId="2" borderId="10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center" vertical="center"/>
    </xf>
    <xf numFmtId="0" fontId="14" fillId="2" borderId="10" xfId="3" applyFont="1" applyFill="1" applyBorder="1" applyAlignment="1">
      <alignment horizontal="center" vertical="center"/>
    </xf>
    <xf numFmtId="0" fontId="13" fillId="2" borderId="10" xfId="3" applyFill="1" applyBorder="1" applyAlignment="1">
      <alignment horizontal="center" vertical="center" wrapText="1"/>
    </xf>
    <xf numFmtId="44" fontId="0" fillId="2" borderId="10" xfId="0" applyNumberFormat="1" applyFill="1" applyBorder="1"/>
    <xf numFmtId="4" fontId="2" fillId="0" borderId="1" xfId="0" applyNumberFormat="1" applyFont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" fontId="2" fillId="17" borderId="10" xfId="0" applyNumberFormat="1" applyFont="1" applyFill="1" applyBorder="1" applyAlignment="1" applyProtection="1">
      <alignment horizontal="center" vertical="center" wrapText="1"/>
    </xf>
    <xf numFmtId="0" fontId="1" fillId="17" borderId="10" xfId="0" applyFont="1" applyFill="1" applyBorder="1" applyAlignment="1" applyProtection="1">
      <alignment horizontal="left" vertical="center" wrapText="1"/>
    </xf>
    <xf numFmtId="0" fontId="1" fillId="17" borderId="10" xfId="0" applyFont="1" applyFill="1" applyBorder="1" applyAlignment="1" applyProtection="1">
      <alignment horizontal="center" vertical="center"/>
    </xf>
    <xf numFmtId="10" fontId="2" fillId="17" borderId="10" xfId="0" applyNumberFormat="1" applyFont="1" applyFill="1" applyBorder="1" applyAlignment="1" applyProtection="1">
      <alignment horizontal="center" vertical="center" wrapText="1"/>
    </xf>
    <xf numFmtId="0" fontId="1" fillId="0" borderId="20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center" vertical="center"/>
    </xf>
    <xf numFmtId="4" fontId="1" fillId="0" borderId="21" xfId="0" applyNumberFormat="1" applyFont="1" applyBorder="1" applyAlignment="1" applyProtection="1">
      <alignment horizontal="center" vertical="center"/>
    </xf>
    <xf numFmtId="4" fontId="2" fillId="0" borderId="21" xfId="0" applyNumberFormat="1" applyFont="1" applyBorder="1" applyAlignment="1" applyProtection="1">
      <alignment horizontal="center" vertical="center"/>
    </xf>
    <xf numFmtId="10" fontId="2" fillId="0" borderId="21" xfId="0" applyNumberFormat="1" applyFont="1" applyBorder="1" applyAlignment="1" applyProtection="1">
      <alignment horizontal="center" vertical="center"/>
    </xf>
    <xf numFmtId="10" fontId="2" fillId="0" borderId="22" xfId="0" applyNumberFormat="1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10" fontId="1" fillId="0" borderId="24" xfId="0" applyNumberFormat="1" applyFont="1" applyBorder="1" applyAlignment="1" applyProtection="1">
      <alignment horizontal="center" vertical="center"/>
    </xf>
    <xf numFmtId="10" fontId="2" fillId="0" borderId="24" xfId="0" applyNumberFormat="1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4" fontId="1" fillId="0" borderId="26" xfId="0" applyNumberFormat="1" applyFont="1" applyBorder="1" applyAlignment="1" applyProtection="1">
      <alignment horizontal="center" vertical="center"/>
    </xf>
    <xf numFmtId="4" fontId="2" fillId="0" borderId="26" xfId="0" applyNumberFormat="1" applyFont="1" applyBorder="1" applyAlignment="1" applyProtection="1">
      <alignment horizontal="center" vertical="center"/>
    </xf>
    <xf numFmtId="10" fontId="2" fillId="0" borderId="26" xfId="0" applyNumberFormat="1" applyFont="1" applyBorder="1" applyAlignment="1" applyProtection="1">
      <alignment horizontal="center" vertical="center"/>
    </xf>
    <xf numFmtId="10" fontId="2" fillId="0" borderId="27" xfId="0" applyNumberFormat="1" applyFont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0" fillId="0" borderId="21" xfId="0" applyBorder="1"/>
    <xf numFmtId="0" fontId="1" fillId="0" borderId="25" xfId="0" applyFont="1" applyBorder="1" applyAlignment="1" applyProtection="1">
      <alignment horizontal="center" vertical="center"/>
    </xf>
    <xf numFmtId="0" fontId="0" fillId="0" borderId="26" xfId="0" applyBorder="1"/>
    <xf numFmtId="0" fontId="20" fillId="0" borderId="10" xfId="3" applyFont="1" applyFill="1" applyBorder="1"/>
    <xf numFmtId="0" fontId="17" fillId="0" borderId="10" xfId="3" applyFont="1" applyFill="1" applyBorder="1" applyAlignment="1">
      <alignment wrapText="1"/>
    </xf>
    <xf numFmtId="1" fontId="25" fillId="6" borderId="10" xfId="3" applyNumberFormat="1" applyFont="1" applyFill="1" applyBorder="1" applyAlignment="1">
      <alignment horizontal="center"/>
    </xf>
    <xf numFmtId="9" fontId="20" fillId="0" borderId="10" xfId="3" applyNumberFormat="1" applyFont="1" applyFill="1" applyBorder="1" applyAlignment="1">
      <alignment horizontal="center"/>
    </xf>
    <xf numFmtId="4" fontId="20" fillId="0" borderId="10" xfId="3" applyNumberFormat="1" applyFont="1" applyFill="1" applyBorder="1" applyAlignment="1">
      <alignment horizontal="center"/>
    </xf>
    <xf numFmtId="3" fontId="14" fillId="8" borderId="10" xfId="3" applyNumberFormat="1" applyFont="1" applyFill="1" applyBorder="1" applyAlignment="1">
      <alignment horizontal="center"/>
    </xf>
    <xf numFmtId="10" fontId="18" fillId="0" borderId="10" xfId="3" applyNumberFormat="1" applyFont="1" applyFill="1" applyBorder="1" applyAlignment="1">
      <alignment horizontal="center"/>
    </xf>
    <xf numFmtId="4" fontId="16" fillId="0" borderId="10" xfId="3" applyNumberFormat="1" applyFont="1" applyFill="1" applyBorder="1" applyAlignment="1"/>
    <xf numFmtId="0" fontId="17" fillId="0" borderId="10" xfId="3" applyFont="1" applyBorder="1" applyAlignment="1">
      <alignment wrapText="1"/>
    </xf>
    <xf numFmtId="0" fontId="16" fillId="0" borderId="10" xfId="3" applyFont="1" applyBorder="1" applyAlignment="1"/>
    <xf numFmtId="44" fontId="16" fillId="0" borderId="10" xfId="1" applyFont="1" applyBorder="1" applyAlignment="1"/>
    <xf numFmtId="0" fontId="2" fillId="9" borderId="10" xfId="0" applyFont="1" applyFill="1" applyBorder="1" applyAlignment="1">
      <alignment horizontal="left" vertical="center" wrapText="1"/>
    </xf>
    <xf numFmtId="0" fontId="1" fillId="9" borderId="10" xfId="0" applyFont="1" applyFill="1" applyBorder="1" applyAlignment="1">
      <alignment horizontal="center" vertical="center"/>
    </xf>
    <xf numFmtId="0" fontId="1" fillId="0" borderId="21" xfId="0" applyFont="1" applyBorder="1" applyAlignment="1" applyProtection="1">
      <alignment horizontal="left" vertical="center" wrapText="1"/>
    </xf>
    <xf numFmtId="44" fontId="0" fillId="9" borderId="10" xfId="1" applyFont="1" applyFill="1" applyBorder="1" applyAlignment="1"/>
    <xf numFmtId="164" fontId="11" fillId="3" borderId="21" xfId="0" applyNumberFormat="1" applyFont="1" applyFill="1" applyBorder="1" applyAlignment="1" applyProtection="1">
      <alignment horizontal="center" vertical="center"/>
    </xf>
    <xf numFmtId="164" fontId="11" fillId="3" borderId="22" xfId="0" applyNumberFormat="1" applyFont="1" applyFill="1" applyBorder="1" applyAlignment="1" applyProtection="1">
      <alignment horizontal="center" vertical="center"/>
    </xf>
    <xf numFmtId="164" fontId="11" fillId="3" borderId="1" xfId="0" applyNumberFormat="1" applyFont="1" applyFill="1" applyBorder="1" applyAlignment="1" applyProtection="1">
      <alignment horizontal="center" vertical="center"/>
    </xf>
    <xf numFmtId="164" fontId="11" fillId="3" borderId="24" xfId="0" applyNumberFormat="1" applyFont="1" applyFill="1" applyBorder="1" applyAlignment="1" applyProtection="1">
      <alignment horizontal="center" vertical="center"/>
    </xf>
    <xf numFmtId="164" fontId="11" fillId="3" borderId="26" xfId="0" applyNumberFormat="1" applyFont="1" applyFill="1" applyBorder="1" applyAlignment="1" applyProtection="1">
      <alignment horizontal="center" vertical="center"/>
    </xf>
    <xf numFmtId="164" fontId="11" fillId="3" borderId="27" xfId="0" applyNumberFormat="1" applyFont="1" applyFill="1" applyBorder="1" applyAlignment="1" applyProtection="1">
      <alignment horizontal="center" vertical="center"/>
    </xf>
    <xf numFmtId="10" fontId="2" fillId="17" borderId="1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/>
    </xf>
    <xf numFmtId="0" fontId="1" fillId="0" borderId="24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left" vertical="center"/>
    </xf>
    <xf numFmtId="4" fontId="1" fillId="17" borderId="10" xfId="0" applyNumberFormat="1" applyFont="1" applyFill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1" fillId="0" borderId="25" xfId="0" applyFont="1" applyBorder="1" applyAlignment="1" applyProtection="1">
      <alignment horizontal="left" vertical="center"/>
    </xf>
    <xf numFmtId="0" fontId="1" fillId="0" borderId="26" xfId="0" applyFont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</xf>
    <xf numFmtId="0" fontId="2" fillId="17" borderId="10" xfId="0" applyFont="1" applyFill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1" fillId="17" borderId="10" xfId="0" applyFont="1" applyFill="1" applyBorder="1" applyAlignment="1" applyProtection="1">
      <alignment horizontal="center" vertical="center" wrapText="1"/>
    </xf>
    <xf numFmtId="4" fontId="2" fillId="17" borderId="10" xfId="0" applyNumberFormat="1" applyFont="1" applyFill="1" applyBorder="1" applyAlignment="1" applyProtection="1">
      <alignment horizontal="center" vertical="center"/>
    </xf>
    <xf numFmtId="10" fontId="2" fillId="17" borderId="10" xfId="0" applyNumberFormat="1" applyFont="1" applyFill="1" applyBorder="1" applyAlignment="1" applyProtection="1">
      <alignment horizontal="center" vertical="center"/>
    </xf>
    <xf numFmtId="0" fontId="4" fillId="3" borderId="20" xfId="0" applyFont="1" applyFill="1" applyBorder="1" applyAlignment="1" applyProtection="1">
      <alignment horizontal="right" vertical="center"/>
    </xf>
    <xf numFmtId="0" fontId="4" fillId="3" borderId="21" xfId="0" applyFont="1" applyFill="1" applyBorder="1" applyAlignment="1" applyProtection="1">
      <alignment horizontal="right" vertical="center"/>
    </xf>
    <xf numFmtId="0" fontId="4" fillId="3" borderId="23" xfId="0" applyFont="1" applyFill="1" applyBorder="1" applyAlignment="1" applyProtection="1">
      <alignment horizontal="right" vertical="center"/>
    </xf>
    <xf numFmtId="0" fontId="4" fillId="3" borderId="1" xfId="0" applyFont="1" applyFill="1" applyBorder="1" applyAlignment="1" applyProtection="1">
      <alignment horizontal="right" vertical="center"/>
    </xf>
    <xf numFmtId="0" fontId="4" fillId="3" borderId="25" xfId="0" applyFont="1" applyFill="1" applyBorder="1" applyAlignment="1" applyProtection="1">
      <alignment horizontal="right" vertical="center"/>
    </xf>
    <xf numFmtId="0" fontId="4" fillId="3" borderId="26" xfId="0" applyFont="1" applyFill="1" applyBorder="1" applyAlignment="1" applyProtection="1">
      <alignment horizontal="right" vertical="center"/>
    </xf>
    <xf numFmtId="0" fontId="1" fillId="17" borderId="10" xfId="0" applyFont="1" applyFill="1" applyBorder="1" applyAlignment="1" applyProtection="1">
      <alignment horizontal="left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0" fontId="1" fillId="9" borderId="10" xfId="0" applyFont="1" applyFill="1" applyBorder="1" applyAlignment="1">
      <alignment horizontal="right" vertical="center"/>
    </xf>
    <xf numFmtId="4" fontId="1" fillId="0" borderId="1" xfId="0" applyNumberFormat="1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</xf>
    <xf numFmtId="44" fontId="0" fillId="12" borderId="10" xfId="1" applyFont="1" applyFill="1" applyBorder="1" applyAlignment="1">
      <alignment horizontal="center"/>
    </xf>
    <xf numFmtId="0" fontId="14" fillId="0" borderId="10" xfId="3" applyFont="1" applyBorder="1" applyAlignment="1">
      <alignment horizontal="center" vertical="center" wrapText="1"/>
    </xf>
    <xf numFmtId="0" fontId="15" fillId="0" borderId="10" xfId="3" applyFont="1" applyBorder="1" applyAlignment="1">
      <alignment horizontal="center" vertical="center" wrapText="1"/>
    </xf>
    <xf numFmtId="0" fontId="14" fillId="0" borderId="10" xfId="3" applyFont="1" applyBorder="1" applyAlignment="1">
      <alignment horizontal="left" vertical="center" wrapText="1"/>
    </xf>
    <xf numFmtId="0" fontId="15" fillId="0" borderId="10" xfId="3" applyFont="1" applyBorder="1" applyAlignment="1">
      <alignment horizontal="left" vertical="center" wrapText="1"/>
    </xf>
    <xf numFmtId="165" fontId="17" fillId="9" borderId="10" xfId="3" applyNumberFormat="1" applyFont="1" applyFill="1" applyBorder="1" applyAlignment="1">
      <alignment horizontal="center" vertical="center"/>
    </xf>
    <xf numFmtId="0" fontId="13" fillId="9" borderId="10" xfId="3" applyFill="1" applyBorder="1" applyAlignment="1">
      <alignment vertical="center"/>
    </xf>
    <xf numFmtId="9" fontId="17" fillId="9" borderId="10" xfId="3" applyNumberFormat="1" applyFont="1" applyFill="1" applyBorder="1" applyAlignment="1">
      <alignment horizontal="center" vertical="center" wrapText="1"/>
    </xf>
    <xf numFmtId="0" fontId="19" fillId="9" borderId="10" xfId="3" applyFont="1" applyFill="1" applyBorder="1" applyAlignment="1">
      <alignment horizontal="center" vertical="center" wrapText="1"/>
    </xf>
    <xf numFmtId="9" fontId="17" fillId="10" borderId="10" xfId="3" applyNumberFormat="1" applyFont="1" applyFill="1" applyBorder="1" applyAlignment="1">
      <alignment horizontal="center" vertical="center" wrapText="1"/>
    </xf>
    <xf numFmtId="0" fontId="19" fillId="10" borderId="10" xfId="3" applyFont="1" applyFill="1" applyBorder="1" applyAlignment="1">
      <alignment horizontal="center" vertical="center" wrapText="1"/>
    </xf>
    <xf numFmtId="0" fontId="13" fillId="10" borderId="10" xfId="3" applyFill="1" applyBorder="1" applyAlignment="1">
      <alignment horizontal="center" wrapText="1"/>
    </xf>
    <xf numFmtId="0" fontId="21" fillId="0" borderId="10" xfId="3" applyFont="1" applyFill="1" applyBorder="1" applyAlignment="1">
      <alignment horizontal="center" vertical="center" wrapText="1"/>
    </xf>
    <xf numFmtId="0" fontId="24" fillId="0" borderId="10" xfId="3" applyFont="1" applyBorder="1" applyAlignment="1">
      <alignment horizontal="center" vertical="center" wrapText="1"/>
    </xf>
    <xf numFmtId="0" fontId="13" fillId="0" borderId="10" xfId="3" applyBorder="1" applyAlignment="1">
      <alignment horizontal="center" vertical="center" wrapText="1"/>
    </xf>
    <xf numFmtId="9" fontId="21" fillId="0" borderId="10" xfId="3" applyNumberFormat="1" applyFont="1" applyFill="1" applyBorder="1" applyAlignment="1">
      <alignment horizontal="left" wrapText="1"/>
    </xf>
    <xf numFmtId="0" fontId="19" fillId="0" borderId="10" xfId="3" applyFont="1" applyBorder="1" applyAlignment="1">
      <alignment horizontal="left" wrapText="1"/>
    </xf>
    <xf numFmtId="44" fontId="0" fillId="11" borderId="10" xfId="0" applyNumberFormat="1" applyFill="1" applyBorder="1" applyAlignment="1">
      <alignment horizontal="center"/>
    </xf>
    <xf numFmtId="44" fontId="0" fillId="9" borderId="10" xfId="1" applyFont="1" applyFill="1" applyBorder="1" applyAlignment="1">
      <alignment horizontal="center"/>
    </xf>
    <xf numFmtId="44" fontId="0" fillId="9" borderId="10" xfId="0" applyNumberFormat="1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44" fontId="0" fillId="6" borderId="10" xfId="0" applyNumberFormat="1" applyFill="1" applyBorder="1" applyAlignment="1">
      <alignment horizontal="center"/>
    </xf>
    <xf numFmtId="0" fontId="0" fillId="6" borderId="10" xfId="0" applyFill="1" applyBorder="1" applyAlignment="1">
      <alignment horizontal="center"/>
    </xf>
    <xf numFmtId="44" fontId="0" fillId="5" borderId="10" xfId="0" applyNumberFormat="1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44" fontId="0" fillId="10" borderId="10" xfId="0" applyNumberFormat="1" applyFill="1" applyBorder="1" applyAlignment="1">
      <alignment horizontal="center"/>
    </xf>
    <xf numFmtId="0" fontId="16" fillId="0" borderId="10" xfId="3" applyFont="1" applyBorder="1" applyAlignment="1">
      <alignment horizontal="center" vertical="center" wrapText="1"/>
    </xf>
    <xf numFmtId="44" fontId="0" fillId="13" borderId="10" xfId="0" applyNumberFormat="1" applyFill="1" applyBorder="1" applyAlignment="1">
      <alignment horizontal="center"/>
    </xf>
    <xf numFmtId="0" fontId="0" fillId="13" borderId="10" xfId="0" applyFill="1" applyBorder="1" applyAlignment="1">
      <alignment horizontal="center"/>
    </xf>
    <xf numFmtId="44" fontId="0" fillId="14" borderId="10" xfId="0" applyNumberFormat="1" applyFill="1" applyBorder="1" applyAlignment="1">
      <alignment horizontal="center"/>
    </xf>
    <xf numFmtId="0" fontId="0" fillId="14" borderId="10" xfId="0" applyFill="1" applyBorder="1" applyAlignment="1">
      <alignment horizontal="center"/>
    </xf>
    <xf numFmtId="44" fontId="0" fillId="15" borderId="10" xfId="0" applyNumberFormat="1" applyFill="1" applyBorder="1" applyAlignment="1">
      <alignment horizontal="center"/>
    </xf>
    <xf numFmtId="0" fontId="0" fillId="15" borderId="10" xfId="0" applyFill="1" applyBorder="1" applyAlignment="1">
      <alignment horizontal="center"/>
    </xf>
    <xf numFmtId="44" fontId="0" fillId="12" borderId="10" xfId="0" applyNumberFormat="1" applyFill="1" applyBorder="1" applyAlignment="1">
      <alignment horizontal="center"/>
    </xf>
    <xf numFmtId="0" fontId="0" fillId="12" borderId="10" xfId="0" applyFill="1" applyBorder="1" applyAlignment="1">
      <alignment horizontal="center"/>
    </xf>
    <xf numFmtId="0" fontId="0" fillId="11" borderId="10" xfId="0" applyFill="1" applyBorder="1" applyAlignment="1">
      <alignment horizontal="center"/>
    </xf>
    <xf numFmtId="10" fontId="0" fillId="9" borderId="10" xfId="2" applyNumberFormat="1" applyFont="1" applyFill="1" applyBorder="1" applyAlignment="1">
      <alignment horizontal="center" vertical="center"/>
    </xf>
    <xf numFmtId="44" fontId="0" fillId="9" borderId="10" xfId="1" applyFont="1" applyFill="1" applyBorder="1" applyAlignment="1">
      <alignment horizontal="center" vertical="center"/>
    </xf>
    <xf numFmtId="10" fontId="2" fillId="6" borderId="10" xfId="0" applyNumberFormat="1" applyFont="1" applyFill="1" applyBorder="1" applyAlignment="1" applyProtection="1">
      <alignment horizontal="center" vertical="center"/>
    </xf>
    <xf numFmtId="0" fontId="4" fillId="3" borderId="20" xfId="0" applyFont="1" applyFill="1" applyBorder="1" applyAlignment="1" applyProtection="1">
      <alignment horizontal="center" vertical="center"/>
    </xf>
    <xf numFmtId="0" fontId="4" fillId="3" borderId="21" xfId="0" applyFont="1" applyFill="1" applyBorder="1" applyAlignment="1" applyProtection="1">
      <alignment horizontal="center" vertical="center"/>
    </xf>
    <xf numFmtId="0" fontId="4" fillId="3" borderId="23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25" xfId="0" applyFont="1" applyFill="1" applyBorder="1" applyAlignment="1" applyProtection="1">
      <alignment horizontal="center" vertical="center"/>
    </xf>
    <xf numFmtId="0" fontId="4" fillId="3" borderId="26" xfId="0" applyFont="1" applyFill="1" applyBorder="1" applyAlignment="1" applyProtection="1">
      <alignment horizontal="center" vertical="center"/>
    </xf>
    <xf numFmtId="0" fontId="1" fillId="6" borderId="17" xfId="0" applyFont="1" applyFill="1" applyBorder="1" applyAlignment="1" applyProtection="1">
      <alignment horizontal="center" vertical="center"/>
    </xf>
    <xf numFmtId="0" fontId="1" fillId="6" borderId="11" xfId="0" applyFont="1" applyFill="1" applyBorder="1" applyAlignment="1" applyProtection="1">
      <alignment horizontal="center" vertical="center"/>
    </xf>
    <xf numFmtId="0" fontId="1" fillId="6" borderId="18" xfId="0" applyFont="1" applyFill="1" applyBorder="1" applyAlignment="1" applyProtection="1">
      <alignment horizontal="center" vertical="center"/>
    </xf>
    <xf numFmtId="0" fontId="1" fillId="6" borderId="19" xfId="0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1" fillId="6" borderId="10" xfId="0" applyFont="1" applyFill="1" applyBorder="1" applyAlignment="1" applyProtection="1">
      <alignment horizontal="center" vertical="center"/>
    </xf>
    <xf numFmtId="0" fontId="1" fillId="6" borderId="10" xfId="0" applyFont="1" applyFill="1" applyBorder="1" applyAlignment="1" applyProtection="1">
      <alignment horizontal="center" vertical="center" wrapText="1"/>
    </xf>
    <xf numFmtId="4" fontId="1" fillId="6" borderId="10" xfId="0" applyNumberFormat="1" applyFont="1" applyFill="1" applyBorder="1" applyAlignment="1" applyProtection="1">
      <alignment horizontal="center" vertical="center" wrapText="1"/>
    </xf>
    <xf numFmtId="4" fontId="2" fillId="6" borderId="10" xfId="0" applyNumberFormat="1" applyFont="1" applyFill="1" applyBorder="1" applyAlignment="1" applyProtection="1">
      <alignment horizontal="center" vertical="center"/>
    </xf>
    <xf numFmtId="10" fontId="2" fillId="6" borderId="10" xfId="0" applyNumberFormat="1" applyFont="1" applyFill="1" applyBorder="1" applyAlignment="1" applyProtection="1">
      <alignment horizontal="center" vertical="center" wrapText="1"/>
    </xf>
    <xf numFmtId="0" fontId="27" fillId="5" borderId="1" xfId="0" applyFont="1" applyFill="1" applyBorder="1" applyAlignment="1" applyProtection="1">
      <alignment horizontal="center" vertical="center"/>
      <protection locked="0"/>
    </xf>
    <xf numFmtId="0" fontId="27" fillId="5" borderId="8" xfId="0" applyFont="1" applyFill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4" fontId="0" fillId="2" borderId="15" xfId="1" applyFont="1" applyFill="1" applyBorder="1" applyAlignment="1">
      <alignment horizontal="center" vertical="center"/>
    </xf>
    <xf numFmtId="44" fontId="0" fillId="2" borderId="16" xfId="1" applyFont="1" applyFill="1" applyBorder="1" applyAlignment="1">
      <alignment horizontal="center" vertical="center"/>
    </xf>
    <xf numFmtId="44" fontId="0" fillId="2" borderId="13" xfId="1" applyFont="1" applyFill="1" applyBorder="1" applyAlignment="1">
      <alignment horizontal="center"/>
    </xf>
    <xf numFmtId="44" fontId="0" fillId="2" borderId="12" xfId="1" applyFont="1" applyFill="1" applyBorder="1" applyAlignment="1">
      <alignment horizontal="center"/>
    </xf>
    <xf numFmtId="44" fontId="0" fillId="2" borderId="10" xfId="0" applyNumberForma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44" fontId="0" fillId="2" borderId="13" xfId="0" applyNumberFormat="1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10" fontId="0" fillId="2" borderId="15" xfId="2" applyNumberFormat="1" applyFont="1" applyFill="1" applyBorder="1" applyAlignment="1">
      <alignment horizontal="center" vertical="center"/>
    </xf>
    <xf numFmtId="10" fontId="0" fillId="2" borderId="16" xfId="2" applyNumberFormat="1" applyFont="1" applyFill="1" applyBorder="1" applyAlignment="1">
      <alignment horizontal="center" vertical="center"/>
    </xf>
    <xf numFmtId="44" fontId="0" fillId="0" borderId="13" xfId="0" applyNumberForma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1" fillId="2" borderId="10" xfId="0" applyFont="1" applyFill="1" applyBorder="1" applyAlignment="1">
      <alignment horizontal="right" vertical="center"/>
    </xf>
    <xf numFmtId="44" fontId="0" fillId="0" borderId="12" xfId="0" applyNumberFormat="1" applyFill="1" applyBorder="1" applyAlignment="1">
      <alignment horizontal="center"/>
    </xf>
    <xf numFmtId="0" fontId="21" fillId="0" borderId="1" xfId="3" applyFont="1" applyFill="1" applyBorder="1" applyAlignment="1">
      <alignment horizontal="center" vertical="center" wrapText="1"/>
    </xf>
    <xf numFmtId="0" fontId="24" fillId="0" borderId="1" xfId="3" applyFont="1" applyBorder="1" applyAlignment="1">
      <alignment horizontal="center" vertical="center" wrapText="1"/>
    </xf>
    <xf numFmtId="0" fontId="13" fillId="0" borderId="1" xfId="3" applyBorder="1" applyAlignment="1">
      <alignment horizontal="center" vertical="center" wrapText="1"/>
    </xf>
    <xf numFmtId="9" fontId="21" fillId="0" borderId="1" xfId="3" applyNumberFormat="1" applyFont="1" applyFill="1" applyBorder="1" applyAlignment="1">
      <alignment horizontal="left" wrapText="1"/>
    </xf>
    <xf numFmtId="0" fontId="19" fillId="0" borderId="1" xfId="3" applyFont="1" applyBorder="1" applyAlignment="1">
      <alignment horizontal="left" wrapText="1"/>
    </xf>
    <xf numFmtId="0" fontId="14" fillId="2" borderId="10" xfId="3" applyFont="1" applyFill="1" applyBorder="1" applyAlignment="1">
      <alignment horizontal="left" vertical="center" wrapText="1"/>
    </xf>
    <xf numFmtId="0" fontId="15" fillId="2" borderId="10" xfId="3" applyFont="1" applyFill="1" applyBorder="1" applyAlignment="1">
      <alignment horizontal="left" vertical="center" wrapText="1"/>
    </xf>
    <xf numFmtId="0" fontId="16" fillId="2" borderId="13" xfId="3" applyFont="1" applyFill="1" applyBorder="1" applyAlignment="1">
      <alignment horizontal="center" vertical="center" wrapText="1"/>
    </xf>
    <xf numFmtId="0" fontId="16" fillId="2" borderId="14" xfId="3" applyFont="1" applyFill="1" applyBorder="1" applyAlignment="1">
      <alignment horizontal="center" vertical="center" wrapText="1"/>
    </xf>
    <xf numFmtId="0" fontId="16" fillId="2" borderId="12" xfId="3" applyFont="1" applyFill="1" applyBorder="1" applyAlignment="1">
      <alignment horizontal="center" vertical="center" wrapText="1"/>
    </xf>
    <xf numFmtId="165" fontId="17" fillId="2" borderId="10" xfId="3" applyNumberFormat="1" applyFont="1" applyFill="1" applyBorder="1" applyAlignment="1">
      <alignment horizontal="center" vertical="center"/>
    </xf>
    <xf numFmtId="0" fontId="13" fillId="2" borderId="10" xfId="3" applyFill="1" applyBorder="1" applyAlignment="1">
      <alignment vertical="center"/>
    </xf>
    <xf numFmtId="0" fontId="26" fillId="5" borderId="1" xfId="0" applyFont="1" applyFill="1" applyBorder="1" applyAlignment="1" applyProtection="1">
      <alignment horizontal="center" vertical="center"/>
      <protection locked="0"/>
    </xf>
    <xf numFmtId="4" fontId="2" fillId="17" borderId="10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/>
    </xf>
    <xf numFmtId="4" fontId="9" fillId="5" borderId="10" xfId="0" applyNumberFormat="1" applyFont="1" applyFill="1" applyBorder="1" applyAlignment="1" applyProtection="1">
      <alignment horizontal="center" vertical="center"/>
    </xf>
    <xf numFmtId="4" fontId="9" fillId="7" borderId="10" xfId="0" applyNumberFormat="1" applyFont="1" applyFill="1" applyBorder="1" applyAlignment="1" applyProtection="1">
      <alignment horizontal="center" vertical="center"/>
    </xf>
    <xf numFmtId="0" fontId="10" fillId="7" borderId="10" xfId="0" applyFont="1" applyFill="1" applyBorder="1" applyAlignment="1" applyProtection="1">
      <alignment horizontal="center" vertical="center"/>
    </xf>
    <xf numFmtId="4" fontId="8" fillId="5" borderId="10" xfId="0" applyNumberFormat="1" applyFont="1" applyFill="1" applyBorder="1" applyAlignment="1" applyProtection="1">
      <alignment horizontal="center" vertical="center"/>
    </xf>
    <xf numFmtId="4" fontId="8" fillId="7" borderId="10" xfId="0" applyNumberFormat="1" applyFont="1" applyFill="1" applyBorder="1" applyAlignment="1" applyProtection="1">
      <alignment horizontal="center" vertical="center"/>
    </xf>
  </cellXfs>
  <cellStyles count="4">
    <cellStyle name="Moeda" xfId="1" builtinId="4"/>
    <cellStyle name="Normal" xfId="0" builtinId="0"/>
    <cellStyle name="Normal 4" xfId="3"/>
    <cellStyle name="Porcentagem" xfId="2" builtinId="5"/>
  </cellStyles>
  <dxfs count="0"/>
  <tableStyles count="0" defaultTableStyle="TableStyleMedium9" defaultPivotStyle="PivotStyleLight16"/>
  <colors>
    <mruColors>
      <color rgb="FFFF2D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190499</xdr:colOff>
      <xdr:row>0</xdr:row>
      <xdr:rowOff>0</xdr:rowOff>
    </xdr:from>
    <xdr:to>
      <xdr:col>10</xdr:col>
      <xdr:colOff>89646</xdr:colOff>
      <xdr:row>9</xdr:row>
      <xdr:rowOff>145676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2440" y="0"/>
          <a:ext cx="8404412" cy="18601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9525</xdr:colOff>
      <xdr:row>7</xdr:row>
      <xdr:rowOff>123825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562850" cy="1457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4"/>
  <sheetViews>
    <sheetView view="pageBreakPreview" topLeftCell="A474" zoomScale="85" zoomScaleNormal="85" zoomScaleSheetLayoutView="85" workbookViewId="0">
      <selection activeCell="F478" sqref="F478"/>
    </sheetView>
  </sheetViews>
  <sheetFormatPr defaultRowHeight="15" x14ac:dyDescent="0.25"/>
  <cols>
    <col min="1" max="1" width="11.85546875" style="7" bestFit="1" customWidth="1"/>
    <col min="2" max="2" width="9.28515625" style="7" bestFit="1" customWidth="1"/>
    <col min="3" max="3" width="8.140625" style="7" customWidth="1"/>
    <col min="4" max="4" width="61.140625" style="195" customWidth="1"/>
    <col min="5" max="5" width="4.140625" style="7" bestFit="1" customWidth="1"/>
    <col min="6" max="6" width="14.140625" style="47" bestFit="1" customWidth="1"/>
    <col min="7" max="8" width="9.28515625" style="6" bestFit="1" customWidth="1"/>
    <col min="9" max="9" width="8.140625" style="6" customWidth="1"/>
    <col min="10" max="10" width="13.42578125" style="6" customWidth="1"/>
    <col min="11" max="11" width="12.140625" style="6" bestFit="1" customWidth="1"/>
    <col min="12" max="12" width="9.7109375" style="8" bestFit="1" customWidth="1"/>
    <col min="13" max="13" width="8.42578125" style="8" bestFit="1" customWidth="1"/>
  </cols>
  <sheetData>
    <row r="1" spans="1:13" x14ac:dyDescent="0.25">
      <c r="A1" s="252"/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</row>
    <row r="2" spans="1:13" x14ac:dyDescent="0.25">
      <c r="A2" s="252"/>
      <c r="B2" s="252"/>
      <c r="C2" s="252"/>
      <c r="D2" s="252"/>
      <c r="E2" s="252"/>
      <c r="F2" s="252"/>
      <c r="G2" s="252"/>
      <c r="H2" s="252"/>
      <c r="I2" s="252"/>
      <c r="J2" s="252"/>
      <c r="K2" s="252"/>
      <c r="L2" s="252"/>
      <c r="M2" s="252"/>
    </row>
    <row r="3" spans="1:13" x14ac:dyDescent="0.25">
      <c r="A3" s="252"/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</row>
    <row r="4" spans="1:13" x14ac:dyDescent="0.25">
      <c r="A4" s="252"/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</row>
    <row r="5" spans="1:13" x14ac:dyDescent="0.25">
      <c r="A5" s="252"/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</row>
    <row r="6" spans="1:13" x14ac:dyDescent="0.25">
      <c r="A6" s="252"/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</row>
    <row r="7" spans="1:13" x14ac:dyDescent="0.25">
      <c r="A7" s="252"/>
      <c r="B7" s="252"/>
      <c r="C7" s="252"/>
      <c r="D7" s="252"/>
      <c r="E7" s="252"/>
      <c r="F7" s="252"/>
      <c r="G7" s="252"/>
      <c r="H7" s="252"/>
      <c r="I7" s="252"/>
      <c r="J7" s="252"/>
      <c r="K7" s="252"/>
      <c r="L7" s="252"/>
      <c r="M7" s="252"/>
    </row>
    <row r="8" spans="1:13" x14ac:dyDescent="0.25">
      <c r="A8" s="252"/>
      <c r="B8" s="252"/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</row>
    <row r="9" spans="1:13" x14ac:dyDescent="0.25">
      <c r="A9" s="252"/>
      <c r="B9" s="252"/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</row>
    <row r="10" spans="1:13" ht="15.75" thickBot="1" x14ac:dyDescent="0.3">
      <c r="A10" s="252"/>
      <c r="B10" s="252"/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</row>
    <row r="11" spans="1:13" x14ac:dyDescent="0.25">
      <c r="A11" s="200" t="s">
        <v>0</v>
      </c>
      <c r="B11" s="201"/>
      <c r="C11" s="201"/>
      <c r="D11" s="233" t="s">
        <v>1142</v>
      </c>
      <c r="E11" s="201"/>
      <c r="F11" s="202"/>
      <c r="G11" s="203"/>
      <c r="H11" s="203"/>
      <c r="I11" s="203"/>
      <c r="J11" s="203"/>
      <c r="K11" s="203"/>
      <c r="L11" s="204"/>
      <c r="M11" s="205"/>
    </row>
    <row r="12" spans="1:13" x14ac:dyDescent="0.25">
      <c r="A12" s="206" t="s">
        <v>1</v>
      </c>
      <c r="B12" s="245" t="s">
        <v>1143</v>
      </c>
      <c r="C12" s="245"/>
      <c r="D12" s="245"/>
      <c r="E12" s="254" t="s">
        <v>903</v>
      </c>
      <c r="F12" s="254"/>
      <c r="G12" s="254"/>
      <c r="H12" s="191"/>
      <c r="I12" s="191"/>
      <c r="J12" s="191"/>
      <c r="K12" s="65" t="s">
        <v>914</v>
      </c>
      <c r="L12" s="69">
        <v>0.23</v>
      </c>
      <c r="M12" s="207"/>
    </row>
    <row r="13" spans="1:13" x14ac:dyDescent="0.25">
      <c r="A13" s="206" t="s">
        <v>2</v>
      </c>
      <c r="B13" s="244" t="s">
        <v>1141</v>
      </c>
      <c r="C13" s="244"/>
      <c r="D13" s="244"/>
      <c r="E13" s="244"/>
      <c r="F13" s="244"/>
      <c r="G13" s="244"/>
      <c r="H13" s="244"/>
      <c r="I13" s="244"/>
      <c r="J13" s="244"/>
      <c r="K13" s="191" t="s">
        <v>685</v>
      </c>
      <c r="L13" s="21"/>
      <c r="M13" s="208"/>
    </row>
    <row r="14" spans="1:13" x14ac:dyDescent="0.25">
      <c r="A14" s="206" t="s">
        <v>3</v>
      </c>
      <c r="B14" s="242" t="s">
        <v>1140</v>
      </c>
      <c r="C14" s="242"/>
      <c r="D14" s="242"/>
      <c r="E14" s="242"/>
      <c r="F14" s="242"/>
      <c r="G14" s="242"/>
      <c r="H14" s="242"/>
      <c r="I14" s="242"/>
      <c r="J14" s="242"/>
      <c r="K14" s="242"/>
      <c r="L14" s="242"/>
      <c r="M14" s="243"/>
    </row>
    <row r="15" spans="1:13" x14ac:dyDescent="0.25">
      <c r="A15" s="247" t="s">
        <v>1146</v>
      </c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9"/>
    </row>
    <row r="16" spans="1:13" ht="15.75" thickBot="1" x14ac:dyDescent="0.3">
      <c r="A16" s="250" t="s">
        <v>1145</v>
      </c>
      <c r="B16" s="251"/>
      <c r="C16" s="251"/>
      <c r="D16" s="251"/>
      <c r="E16" s="209"/>
      <c r="F16" s="210"/>
      <c r="G16" s="211"/>
      <c r="H16" s="211"/>
      <c r="I16" s="211"/>
      <c r="J16" s="211"/>
      <c r="K16" s="211"/>
      <c r="L16" s="212"/>
      <c r="M16" s="213"/>
    </row>
    <row r="17" spans="1:13" x14ac:dyDescent="0.25">
      <c r="A17" s="252"/>
      <c r="B17" s="252"/>
      <c r="C17" s="252"/>
      <c r="D17" s="252"/>
      <c r="E17" s="252"/>
      <c r="F17" s="252"/>
      <c r="G17" s="252"/>
      <c r="H17" s="252"/>
      <c r="I17" s="252"/>
      <c r="J17" s="252"/>
      <c r="K17" s="252"/>
      <c r="L17" s="252"/>
      <c r="M17" s="252"/>
    </row>
    <row r="18" spans="1:13" s="2" customFormat="1" ht="25.5" x14ac:dyDescent="0.25">
      <c r="A18" s="253" t="s">
        <v>4</v>
      </c>
      <c r="B18" s="253"/>
      <c r="C18" s="253"/>
      <c r="D18" s="197" t="s">
        <v>679</v>
      </c>
      <c r="E18" s="255" t="s">
        <v>34</v>
      </c>
      <c r="F18" s="246" t="s">
        <v>680</v>
      </c>
      <c r="G18" s="246" t="s">
        <v>681</v>
      </c>
      <c r="H18" s="246"/>
      <c r="I18" s="246"/>
      <c r="J18" s="246"/>
      <c r="K18" s="196" t="s">
        <v>682</v>
      </c>
      <c r="L18" s="241" t="s">
        <v>683</v>
      </c>
      <c r="M18" s="199" t="s">
        <v>684</v>
      </c>
    </row>
    <row r="19" spans="1:13" s="2" customFormat="1" x14ac:dyDescent="0.25">
      <c r="A19" s="256" t="s">
        <v>1125</v>
      </c>
      <c r="B19" s="256"/>
      <c r="C19" s="256"/>
      <c r="D19" s="264" t="s">
        <v>6</v>
      </c>
      <c r="E19" s="255"/>
      <c r="F19" s="246"/>
      <c r="G19" s="378" t="s">
        <v>915</v>
      </c>
      <c r="H19" s="378" t="s">
        <v>916</v>
      </c>
      <c r="I19" s="378" t="s">
        <v>917</v>
      </c>
      <c r="J19" s="378" t="s">
        <v>1126</v>
      </c>
      <c r="K19" s="256">
        <f>K21+K23+K25+K28+K30</f>
        <v>35795.435600000004</v>
      </c>
      <c r="L19" s="241"/>
      <c r="M19" s="257">
        <f>K19/H485</f>
        <v>1.2955561307538421E-2</v>
      </c>
    </row>
    <row r="20" spans="1:13" s="2" customFormat="1" x14ac:dyDescent="0.25">
      <c r="A20" s="198" t="s">
        <v>5</v>
      </c>
      <c r="B20" s="198"/>
      <c r="C20" s="198"/>
      <c r="D20" s="264"/>
      <c r="E20" s="255"/>
      <c r="F20" s="246"/>
      <c r="G20" s="378"/>
      <c r="H20" s="378"/>
      <c r="I20" s="378"/>
      <c r="J20" s="378"/>
      <c r="K20" s="256"/>
      <c r="L20" s="241"/>
      <c r="M20" s="257"/>
    </row>
    <row r="21" spans="1:13" x14ac:dyDescent="0.25">
      <c r="A21" s="50" t="s">
        <v>7</v>
      </c>
      <c r="B21" s="50"/>
      <c r="C21" s="50"/>
      <c r="D21" s="192" t="s">
        <v>8</v>
      </c>
      <c r="E21" s="50"/>
      <c r="F21" s="42"/>
      <c r="G21" s="26"/>
      <c r="H21" s="26"/>
      <c r="I21" s="26"/>
      <c r="J21" s="26"/>
      <c r="K21" s="26">
        <f>SUM(K22)</f>
        <v>4415.54</v>
      </c>
      <c r="L21" s="29"/>
      <c r="M21" s="29">
        <f>K21/K19</f>
        <v>0.1233548335419614</v>
      </c>
    </row>
    <row r="22" spans="1:13" s="36" customFormat="1" ht="25.5" x14ac:dyDescent="0.25">
      <c r="A22" s="51" t="s">
        <v>9</v>
      </c>
      <c r="B22" s="51" t="s">
        <v>918</v>
      </c>
      <c r="C22" s="55">
        <v>98525</v>
      </c>
      <c r="D22" s="193" t="s">
        <v>10</v>
      </c>
      <c r="E22" s="51" t="s">
        <v>11</v>
      </c>
      <c r="F22" s="43">
        <v>4415.2</v>
      </c>
      <c r="G22" s="34">
        <v>4.07</v>
      </c>
      <c r="H22" s="34">
        <v>2.77</v>
      </c>
      <c r="I22" s="379">
        <v>0.34</v>
      </c>
      <c r="J22" s="37">
        <f>I22</f>
        <v>0.34</v>
      </c>
      <c r="K22" s="34">
        <f>F22+J22</f>
        <v>4415.54</v>
      </c>
      <c r="L22" s="35">
        <f>K22/K21</f>
        <v>1</v>
      </c>
      <c r="M22" s="35"/>
    </row>
    <row r="23" spans="1:13" x14ac:dyDescent="0.25">
      <c r="A23" s="50" t="s">
        <v>693</v>
      </c>
      <c r="B23" s="50"/>
      <c r="C23" s="50"/>
      <c r="D23" s="192" t="s">
        <v>695</v>
      </c>
      <c r="E23" s="50"/>
      <c r="F23" s="42"/>
      <c r="G23" s="26"/>
      <c r="H23" s="26"/>
      <c r="I23" s="26"/>
      <c r="J23" s="26"/>
      <c r="K23" s="26">
        <f>SUM(K24)</f>
        <v>418.17</v>
      </c>
      <c r="L23" s="29"/>
      <c r="M23" s="29">
        <f>K23/K19</f>
        <v>1.1682215706853976E-2</v>
      </c>
    </row>
    <row r="24" spans="1:13" x14ac:dyDescent="0.25">
      <c r="A24" s="52" t="s">
        <v>694</v>
      </c>
      <c r="B24" s="52" t="s">
        <v>919</v>
      </c>
      <c r="C24" s="55">
        <v>97919</v>
      </c>
      <c r="D24" s="56" t="s">
        <v>19</v>
      </c>
      <c r="E24" s="52" t="s">
        <v>20</v>
      </c>
      <c r="F24" s="44">
        <v>789</v>
      </c>
      <c r="G24" s="27">
        <v>1</v>
      </c>
      <c r="H24" s="27">
        <v>1.74</v>
      </c>
      <c r="I24" s="379">
        <v>0.53</v>
      </c>
      <c r="J24" s="37">
        <f>I24</f>
        <v>0.53</v>
      </c>
      <c r="K24" s="27">
        <f>F24*J24</f>
        <v>418.17</v>
      </c>
      <c r="L24" s="30">
        <f>K24/K23</f>
        <v>1</v>
      </c>
      <c r="M24" s="30"/>
    </row>
    <row r="25" spans="1:13" x14ac:dyDescent="0.25">
      <c r="A25" s="50" t="s">
        <v>12</v>
      </c>
      <c r="B25" s="50"/>
      <c r="C25" s="50"/>
      <c r="D25" s="192" t="s">
        <v>13</v>
      </c>
      <c r="E25" s="50"/>
      <c r="F25" s="42"/>
      <c r="G25" s="26"/>
      <c r="H25" s="26"/>
      <c r="I25" s="26"/>
      <c r="J25" s="26"/>
      <c r="K25" s="26">
        <f>SUM(K26:K27)</f>
        <v>29535.642599999999</v>
      </c>
      <c r="L25" s="29"/>
      <c r="M25" s="29">
        <f>K25/K19</f>
        <v>0.8251231506175607</v>
      </c>
    </row>
    <row r="26" spans="1:13" ht="25.5" x14ac:dyDescent="0.25">
      <c r="A26" s="55" t="s">
        <v>14</v>
      </c>
      <c r="B26" s="52" t="s">
        <v>921</v>
      </c>
      <c r="C26" s="52" t="s">
        <v>921</v>
      </c>
      <c r="D26" s="56" t="s">
        <v>15</v>
      </c>
      <c r="E26" s="52" t="s">
        <v>16</v>
      </c>
      <c r="F26" s="44">
        <v>277.66000000000003</v>
      </c>
      <c r="G26" s="379">
        <v>9.51</v>
      </c>
      <c r="H26" s="27">
        <v>0</v>
      </c>
      <c r="I26" s="27">
        <v>0</v>
      </c>
      <c r="J26" s="27">
        <f>G26</f>
        <v>9.51</v>
      </c>
      <c r="K26" s="27">
        <f>F26*J26</f>
        <v>2640.5466000000001</v>
      </c>
      <c r="L26" s="30">
        <f>K26/K25</f>
        <v>8.9402036575293609E-2</v>
      </c>
      <c r="M26" s="30"/>
    </row>
    <row r="27" spans="1:13" ht="25.5" x14ac:dyDescent="0.25">
      <c r="A27" s="52" t="s">
        <v>17</v>
      </c>
      <c r="B27" s="55" t="s">
        <v>920</v>
      </c>
      <c r="C27" s="52" t="s">
        <v>921</v>
      </c>
      <c r="D27" s="56" t="s">
        <v>18</v>
      </c>
      <c r="E27" s="52" t="s">
        <v>16</v>
      </c>
      <c r="F27" s="44">
        <v>2005.6</v>
      </c>
      <c r="G27" s="27">
        <v>16.850000000000001</v>
      </c>
      <c r="H27" s="379">
        <v>13.41</v>
      </c>
      <c r="I27" s="27">
        <v>0</v>
      </c>
      <c r="J27" s="27">
        <f>H27</f>
        <v>13.41</v>
      </c>
      <c r="K27" s="27">
        <f>F27*J27</f>
        <v>26895.095999999998</v>
      </c>
      <c r="L27" s="30">
        <f>K27/K25</f>
        <v>0.91059796342470634</v>
      </c>
      <c r="M27" s="30"/>
    </row>
    <row r="28" spans="1:13" x14ac:dyDescent="0.25">
      <c r="A28" s="50" t="s">
        <v>696</v>
      </c>
      <c r="B28" s="50"/>
      <c r="C28" s="50"/>
      <c r="D28" s="192" t="s">
        <v>700</v>
      </c>
      <c r="E28" s="50"/>
      <c r="F28" s="42"/>
      <c r="G28" s="26"/>
      <c r="H28" s="26"/>
      <c r="I28" s="26"/>
      <c r="J28" s="26"/>
      <c r="K28" s="26">
        <f>SUM(K29)</f>
        <v>890.226</v>
      </c>
      <c r="L28" s="29"/>
      <c r="M28" s="29">
        <f>K28/K19</f>
        <v>2.48698188771308E-2</v>
      </c>
    </row>
    <row r="29" spans="1:13" x14ac:dyDescent="0.25">
      <c r="A29" s="52" t="s">
        <v>697</v>
      </c>
      <c r="B29" s="52" t="s">
        <v>922</v>
      </c>
      <c r="C29" s="55">
        <v>101572</v>
      </c>
      <c r="D29" s="56" t="s">
        <v>701</v>
      </c>
      <c r="E29" s="52" t="s">
        <v>11</v>
      </c>
      <c r="F29" s="44">
        <v>54.15</v>
      </c>
      <c r="G29" s="27">
        <v>82.21</v>
      </c>
      <c r="H29" s="27">
        <v>16.53</v>
      </c>
      <c r="I29" s="379">
        <v>16.440000000000001</v>
      </c>
      <c r="J29" s="37">
        <f>I29</f>
        <v>16.440000000000001</v>
      </c>
      <c r="K29" s="27">
        <f>F29*J29</f>
        <v>890.226</v>
      </c>
      <c r="L29" s="30">
        <f>K29/K28</f>
        <v>1</v>
      </c>
      <c r="M29" s="30"/>
    </row>
    <row r="30" spans="1:13" x14ac:dyDescent="0.25">
      <c r="A30" s="50" t="s">
        <v>698</v>
      </c>
      <c r="B30" s="50"/>
      <c r="C30" s="50"/>
      <c r="D30" s="192" t="s">
        <v>702</v>
      </c>
      <c r="E30" s="50"/>
      <c r="F30" s="42"/>
      <c r="G30" s="26"/>
      <c r="H30" s="26"/>
      <c r="I30" s="26"/>
      <c r="J30" s="26"/>
      <c r="K30" s="26">
        <f>SUM(K31)</f>
        <v>535.85700000000008</v>
      </c>
      <c r="L30" s="29"/>
      <c r="M30" s="29">
        <f>K30/K19</f>
        <v>1.4969981256492937E-2</v>
      </c>
    </row>
    <row r="31" spans="1:13" x14ac:dyDescent="0.25">
      <c r="A31" s="52" t="s">
        <v>699</v>
      </c>
      <c r="B31" s="55" t="s">
        <v>923</v>
      </c>
      <c r="C31" s="52">
        <v>96995</v>
      </c>
      <c r="D31" s="56" t="s">
        <v>28</v>
      </c>
      <c r="E31" s="52" t="s">
        <v>16</v>
      </c>
      <c r="F31" s="44">
        <v>35.700000000000003</v>
      </c>
      <c r="G31" s="27">
        <v>71.31</v>
      </c>
      <c r="H31" s="379">
        <v>15.01</v>
      </c>
      <c r="I31" s="27">
        <v>49.6</v>
      </c>
      <c r="J31" s="27">
        <f>H31</f>
        <v>15.01</v>
      </c>
      <c r="K31" s="27">
        <f>F31*J31</f>
        <v>535.85700000000008</v>
      </c>
      <c r="L31" s="30">
        <f>K31/K30</f>
        <v>1</v>
      </c>
      <c r="M31" s="30"/>
    </row>
    <row r="32" spans="1:13" s="11" customFormat="1" x14ac:dyDescent="0.25">
      <c r="A32" s="161" t="s">
        <v>652</v>
      </c>
      <c r="B32" s="161"/>
      <c r="C32" s="161"/>
      <c r="D32" s="60" t="s">
        <v>653</v>
      </c>
      <c r="E32" s="160"/>
      <c r="F32" s="45"/>
      <c r="G32" s="162"/>
      <c r="H32" s="162"/>
      <c r="I32" s="162"/>
      <c r="J32" s="162"/>
      <c r="K32" s="31">
        <f>K33+K38+K43+K45+K49+K51+K53</f>
        <v>418955.15539999999</v>
      </c>
      <c r="L32" s="164"/>
      <c r="M32" s="163">
        <f>K32/H485</f>
        <v>0.15163383570876243</v>
      </c>
    </row>
    <row r="33" spans="1:13" x14ac:dyDescent="0.25">
      <c r="A33" s="50" t="s">
        <v>21</v>
      </c>
      <c r="B33" s="50"/>
      <c r="C33" s="50"/>
      <c r="D33" s="192" t="s">
        <v>22</v>
      </c>
      <c r="E33" s="50"/>
      <c r="F33" s="42"/>
      <c r="G33" s="26"/>
      <c r="H33" s="26"/>
      <c r="I33" s="26"/>
      <c r="J33" s="26"/>
      <c r="K33" s="26">
        <f>SUM(K34:K37)</f>
        <v>25725.089</v>
      </c>
      <c r="L33" s="29"/>
      <c r="M33" s="29">
        <f>K33/K32</f>
        <v>6.1402965612008795E-2</v>
      </c>
    </row>
    <row r="34" spans="1:13" x14ac:dyDescent="0.25">
      <c r="A34" s="52" t="s">
        <v>23</v>
      </c>
      <c r="B34" s="55" t="s">
        <v>924</v>
      </c>
      <c r="C34" s="52">
        <v>97082</v>
      </c>
      <c r="D34" s="56" t="s">
        <v>24</v>
      </c>
      <c r="E34" s="52" t="s">
        <v>16</v>
      </c>
      <c r="F34" s="44">
        <v>246.1</v>
      </c>
      <c r="G34" s="27">
        <v>81.5</v>
      </c>
      <c r="H34" s="379">
        <v>48.27</v>
      </c>
      <c r="I34" s="27">
        <v>60.05</v>
      </c>
      <c r="J34" s="27">
        <f>H34</f>
        <v>48.27</v>
      </c>
      <c r="K34" s="27">
        <f>F34*J34</f>
        <v>11879.247000000001</v>
      </c>
      <c r="L34" s="30">
        <f>K34/$K$33</f>
        <v>0.4617767114430586</v>
      </c>
      <c r="M34" s="30"/>
    </row>
    <row r="35" spans="1:13" x14ac:dyDescent="0.25">
      <c r="A35" s="52" t="s">
        <v>703</v>
      </c>
      <c r="B35" s="149" t="s">
        <v>925</v>
      </c>
      <c r="C35" s="52">
        <v>93358</v>
      </c>
      <c r="D35" s="56" t="s">
        <v>704</v>
      </c>
      <c r="E35" s="52" t="s">
        <v>16</v>
      </c>
      <c r="F35" s="44">
        <v>12.96</v>
      </c>
      <c r="G35" s="27">
        <v>91.68</v>
      </c>
      <c r="H35" s="379">
        <v>62.43</v>
      </c>
      <c r="I35" s="27">
        <v>81.81</v>
      </c>
      <c r="J35" s="27">
        <f>H35</f>
        <v>62.43</v>
      </c>
      <c r="K35" s="27">
        <f t="shared" ref="K35:K37" si="0">F35*J35</f>
        <v>809.09280000000001</v>
      </c>
      <c r="L35" s="30">
        <f>K35/$K$33</f>
        <v>3.1451506348530028E-2</v>
      </c>
      <c r="M35" s="30"/>
    </row>
    <row r="36" spans="1:13" s="64" customFormat="1" x14ac:dyDescent="0.25">
      <c r="A36" s="54" t="s">
        <v>25</v>
      </c>
      <c r="B36" s="149" t="s">
        <v>926</v>
      </c>
      <c r="C36" s="54">
        <v>100322</v>
      </c>
      <c r="D36" s="66" t="s">
        <v>1130</v>
      </c>
      <c r="E36" s="54" t="s">
        <v>11</v>
      </c>
      <c r="F36" s="46">
        <v>968.32</v>
      </c>
      <c r="G36" s="379">
        <v>8.5399999999999991</v>
      </c>
      <c r="H36" s="37">
        <v>120.87</v>
      </c>
      <c r="I36" s="37">
        <v>96.28</v>
      </c>
      <c r="J36" s="37">
        <f>G36</f>
        <v>8.5399999999999991</v>
      </c>
      <c r="K36" s="27">
        <f t="shared" si="0"/>
        <v>8269.4527999999991</v>
      </c>
      <c r="L36" s="38">
        <f t="shared" ref="L36:L37" si="1">K36/$K$33</f>
        <v>0.32145477902914149</v>
      </c>
      <c r="M36" s="38"/>
    </row>
    <row r="37" spans="1:13" s="64" customFormat="1" x14ac:dyDescent="0.25">
      <c r="A37" s="54" t="s">
        <v>27</v>
      </c>
      <c r="B37" s="149" t="s">
        <v>927</v>
      </c>
      <c r="C37" s="54">
        <v>96616</v>
      </c>
      <c r="D37" s="66" t="s">
        <v>1129</v>
      </c>
      <c r="E37" s="54" t="s">
        <v>11</v>
      </c>
      <c r="F37" s="46">
        <v>124.44</v>
      </c>
      <c r="G37" s="379">
        <v>38.31</v>
      </c>
      <c r="H37" s="37">
        <v>539.1</v>
      </c>
      <c r="I37" s="37">
        <v>499.04</v>
      </c>
      <c r="J37" s="37">
        <f>G37</f>
        <v>38.31</v>
      </c>
      <c r="K37" s="27">
        <f t="shared" si="0"/>
        <v>4767.2964000000002</v>
      </c>
      <c r="L37" s="38">
        <f t="shared" si="1"/>
        <v>0.18531700317926986</v>
      </c>
      <c r="M37" s="38"/>
    </row>
    <row r="38" spans="1:13" x14ac:dyDescent="0.25">
      <c r="A38" s="50" t="s">
        <v>29</v>
      </c>
      <c r="B38" s="50"/>
      <c r="C38" s="50"/>
      <c r="D38" s="192" t="s">
        <v>30</v>
      </c>
      <c r="E38" s="50"/>
      <c r="F38" s="42"/>
      <c r="G38" s="26"/>
      <c r="H38" s="26"/>
      <c r="I38" s="26"/>
      <c r="J38" s="26"/>
      <c r="K38" s="26">
        <f>SUM(K39:K42)</f>
        <v>183701.75200000001</v>
      </c>
      <c r="L38" s="29"/>
      <c r="M38" s="29">
        <f>K38/K32</f>
        <v>0.43847593145049052</v>
      </c>
    </row>
    <row r="39" spans="1:13" ht="17.25" customHeight="1" x14ac:dyDescent="0.25">
      <c r="A39" s="52" t="s">
        <v>32</v>
      </c>
      <c r="B39" s="150" t="s">
        <v>928</v>
      </c>
      <c r="C39" s="55">
        <v>96995</v>
      </c>
      <c r="D39" s="56" t="s">
        <v>33</v>
      </c>
      <c r="E39" s="52" t="s">
        <v>16</v>
      </c>
      <c r="F39" s="44">
        <v>84.27</v>
      </c>
      <c r="G39" s="27">
        <v>75.38</v>
      </c>
      <c r="H39" s="27">
        <v>104.17</v>
      </c>
      <c r="I39" s="379">
        <v>49.6</v>
      </c>
      <c r="J39" s="37">
        <f>I39</f>
        <v>49.6</v>
      </c>
      <c r="K39" s="27">
        <f>F39*J39</f>
        <v>4179.7920000000004</v>
      </c>
      <c r="L39" s="30">
        <f t="shared" ref="L39:L42" si="2">K39/$K$38</f>
        <v>2.2753141733781616E-2</v>
      </c>
      <c r="M39" s="30"/>
    </row>
    <row r="40" spans="1:13" s="64" customFormat="1" x14ac:dyDescent="0.25">
      <c r="A40" s="54" t="s">
        <v>908</v>
      </c>
      <c r="B40" s="54" t="s">
        <v>921</v>
      </c>
      <c r="C40" s="55">
        <v>100658</v>
      </c>
      <c r="D40" s="66" t="s">
        <v>705</v>
      </c>
      <c r="E40" s="54" t="s">
        <v>34</v>
      </c>
      <c r="F40" s="46">
        <v>109</v>
      </c>
      <c r="G40" s="37">
        <v>407.84</v>
      </c>
      <c r="H40" s="37">
        <v>0</v>
      </c>
      <c r="I40" s="379">
        <v>248.59</v>
      </c>
      <c r="J40" s="37">
        <f>I40</f>
        <v>248.59</v>
      </c>
      <c r="K40" s="27">
        <f t="shared" ref="K40:K42" si="3">F40*J40</f>
        <v>27096.31</v>
      </c>
      <c r="L40" s="38">
        <f t="shared" si="2"/>
        <v>0.14750164168276414</v>
      </c>
      <c r="M40" s="38"/>
    </row>
    <row r="41" spans="1:13" x14ac:dyDescent="0.25">
      <c r="A41" s="52" t="s">
        <v>706</v>
      </c>
      <c r="B41" s="149" t="s">
        <v>929</v>
      </c>
      <c r="C41" s="52">
        <v>100657</v>
      </c>
      <c r="D41" s="56" t="s">
        <v>708</v>
      </c>
      <c r="E41" s="52" t="s">
        <v>31</v>
      </c>
      <c r="F41" s="44">
        <v>1545</v>
      </c>
      <c r="G41" s="27">
        <v>102.36</v>
      </c>
      <c r="H41" s="379">
        <v>91.85</v>
      </c>
      <c r="I41" s="27">
        <v>108.94</v>
      </c>
      <c r="J41" s="37">
        <f>H41</f>
        <v>91.85</v>
      </c>
      <c r="K41" s="27">
        <f t="shared" si="3"/>
        <v>141908.25</v>
      </c>
      <c r="L41" s="30">
        <f t="shared" si="2"/>
        <v>0.77249263251446831</v>
      </c>
      <c r="M41" s="30"/>
    </row>
    <row r="42" spans="1:13" x14ac:dyDescent="0.25">
      <c r="A42" s="55" t="s">
        <v>709</v>
      </c>
      <c r="B42" s="52" t="s">
        <v>930</v>
      </c>
      <c r="C42" s="52" t="s">
        <v>921</v>
      </c>
      <c r="D42" s="56" t="s">
        <v>707</v>
      </c>
      <c r="E42" s="52" t="s">
        <v>31</v>
      </c>
      <c r="F42" s="44">
        <v>90</v>
      </c>
      <c r="G42" s="379">
        <v>116.86</v>
      </c>
      <c r="H42" s="27">
        <v>135.75</v>
      </c>
      <c r="I42" s="27">
        <v>0</v>
      </c>
      <c r="J42" s="37">
        <f>G42</f>
        <v>116.86</v>
      </c>
      <c r="K42" s="27">
        <f t="shared" si="3"/>
        <v>10517.4</v>
      </c>
      <c r="L42" s="30">
        <f t="shared" si="2"/>
        <v>5.7252584068985903E-2</v>
      </c>
      <c r="M42" s="30"/>
    </row>
    <row r="43" spans="1:13" x14ac:dyDescent="0.25">
      <c r="A43" s="50" t="s">
        <v>36</v>
      </c>
      <c r="B43" s="50"/>
      <c r="C43" s="50"/>
      <c r="D43" s="192" t="s">
        <v>37</v>
      </c>
      <c r="E43" s="50"/>
      <c r="F43" s="42"/>
      <c r="G43" s="26"/>
      <c r="H43" s="26"/>
      <c r="I43" s="26"/>
      <c r="J43" s="26"/>
      <c r="K43" s="26">
        <f>SUM(K44)</f>
        <v>41919.118399999992</v>
      </c>
      <c r="L43" s="29"/>
      <c r="M43" s="29">
        <f>K43/K32</f>
        <v>0.10005633743778009</v>
      </c>
    </row>
    <row r="44" spans="1:13" x14ac:dyDescent="0.25">
      <c r="A44" s="52" t="s">
        <v>38</v>
      </c>
      <c r="B44" s="149" t="s">
        <v>931</v>
      </c>
      <c r="C44" s="52">
        <v>92265</v>
      </c>
      <c r="D44" s="56" t="s">
        <v>39</v>
      </c>
      <c r="E44" s="52" t="s">
        <v>11</v>
      </c>
      <c r="F44" s="44">
        <v>575.17999999999995</v>
      </c>
      <c r="G44" s="27">
        <v>82.89</v>
      </c>
      <c r="H44" s="379">
        <v>72.88</v>
      </c>
      <c r="I44" s="27">
        <v>86.15</v>
      </c>
      <c r="J44" s="27">
        <f>H44</f>
        <v>72.88</v>
      </c>
      <c r="K44" s="27">
        <f>F44*J44</f>
        <v>41919.118399999992</v>
      </c>
      <c r="L44" s="30">
        <f>K44/K43</f>
        <v>1</v>
      </c>
      <c r="M44" s="30"/>
    </row>
    <row r="45" spans="1:13" x14ac:dyDescent="0.25">
      <c r="A45" s="50" t="s">
        <v>40</v>
      </c>
      <c r="B45" s="50"/>
      <c r="C45" s="50"/>
      <c r="D45" s="192" t="s">
        <v>41</v>
      </c>
      <c r="E45" s="50"/>
      <c r="F45" s="42"/>
      <c r="G45" s="26"/>
      <c r="H45" s="26"/>
      <c r="I45" s="26"/>
      <c r="J45" s="26"/>
      <c r="K45" s="26">
        <f>SUM(K46:K48)</f>
        <v>87309.85</v>
      </c>
      <c r="L45" s="29"/>
      <c r="M45" s="29">
        <f>K45/K32</f>
        <v>0.20839903477650346</v>
      </c>
    </row>
    <row r="46" spans="1:13" x14ac:dyDescent="0.25">
      <c r="A46" s="52" t="s">
        <v>42</v>
      </c>
      <c r="B46" s="149" t="s">
        <v>932</v>
      </c>
      <c r="C46" s="52">
        <v>92765</v>
      </c>
      <c r="D46" s="56" t="s">
        <v>43</v>
      </c>
      <c r="E46" s="52" t="s">
        <v>44</v>
      </c>
      <c r="F46" s="44">
        <v>5362</v>
      </c>
      <c r="G46" s="27">
        <v>15.77</v>
      </c>
      <c r="H46" s="379">
        <v>11.4</v>
      </c>
      <c r="I46" s="27">
        <v>13.46</v>
      </c>
      <c r="J46" s="27">
        <f>H46</f>
        <v>11.4</v>
      </c>
      <c r="K46" s="27">
        <f>F46*J46</f>
        <v>61126.8</v>
      </c>
      <c r="L46" s="30">
        <f>K46/$K$45</f>
        <v>0.70011344653552832</v>
      </c>
      <c r="M46" s="30"/>
    </row>
    <row r="47" spans="1:13" x14ac:dyDescent="0.25">
      <c r="A47" s="52" t="s">
        <v>45</v>
      </c>
      <c r="B47" s="149" t="s">
        <v>933</v>
      </c>
      <c r="C47" s="52">
        <v>92768</v>
      </c>
      <c r="D47" s="56" t="s">
        <v>46</v>
      </c>
      <c r="E47" s="52" t="s">
        <v>44</v>
      </c>
      <c r="F47" s="44">
        <v>483</v>
      </c>
      <c r="G47" s="27">
        <v>17.170000000000002</v>
      </c>
      <c r="H47" s="379">
        <v>12.27</v>
      </c>
      <c r="I47" s="27">
        <v>15.83</v>
      </c>
      <c r="J47" s="27">
        <f t="shared" ref="J47:J48" si="4">H47</f>
        <v>12.27</v>
      </c>
      <c r="K47" s="27">
        <f t="shared" ref="K47:K48" si="5">F47*J47</f>
        <v>5926.41</v>
      </c>
      <c r="L47" s="30">
        <f t="shared" ref="L47:L48" si="6">K47/$K$45</f>
        <v>6.7877908391779387E-2</v>
      </c>
      <c r="M47" s="30"/>
    </row>
    <row r="48" spans="1:13" x14ac:dyDescent="0.25">
      <c r="A48" s="52" t="s">
        <v>710</v>
      </c>
      <c r="B48" s="149" t="s">
        <v>934</v>
      </c>
      <c r="C48" s="52">
        <v>97091</v>
      </c>
      <c r="D48" s="56" t="s">
        <v>64</v>
      </c>
      <c r="E48" s="52" t="s">
        <v>44</v>
      </c>
      <c r="F48" s="44">
        <v>2042</v>
      </c>
      <c r="G48" s="27">
        <v>13.1</v>
      </c>
      <c r="H48" s="379">
        <v>9.92</v>
      </c>
      <c r="I48" s="27">
        <v>19.82</v>
      </c>
      <c r="J48" s="27">
        <f t="shared" si="4"/>
        <v>9.92</v>
      </c>
      <c r="K48" s="27">
        <f t="shared" si="5"/>
        <v>20256.64</v>
      </c>
      <c r="L48" s="30">
        <f t="shared" si="6"/>
        <v>0.23200864507269223</v>
      </c>
      <c r="M48" s="30"/>
    </row>
    <row r="49" spans="1:15" x14ac:dyDescent="0.25">
      <c r="A49" s="50" t="s">
        <v>47</v>
      </c>
      <c r="B49" s="50"/>
      <c r="C49" s="50"/>
      <c r="D49" s="192" t="s">
        <v>48</v>
      </c>
      <c r="E49" s="50"/>
      <c r="F49" s="42"/>
      <c r="G49" s="26"/>
      <c r="H49" s="26"/>
      <c r="I49" s="26"/>
      <c r="J49" s="26"/>
      <c r="K49" s="26">
        <f>SUM(K50)</f>
        <v>48296.686999999998</v>
      </c>
      <c r="L49" s="29"/>
      <c r="M49" s="29">
        <f>K49/K32</f>
        <v>0.11527889411908165</v>
      </c>
    </row>
    <row r="50" spans="1:15" x14ac:dyDescent="0.25">
      <c r="A50" s="52" t="s">
        <v>49</v>
      </c>
      <c r="B50" s="149" t="s">
        <v>935</v>
      </c>
      <c r="C50" s="52">
        <v>99439</v>
      </c>
      <c r="D50" s="56" t="s">
        <v>50</v>
      </c>
      <c r="E50" s="52" t="s">
        <v>16</v>
      </c>
      <c r="F50" s="44">
        <v>127.13</v>
      </c>
      <c r="G50" s="27">
        <v>479.61</v>
      </c>
      <c r="H50" s="379">
        <v>379.9</v>
      </c>
      <c r="I50" s="27">
        <v>408.8</v>
      </c>
      <c r="J50" s="27">
        <f>H50</f>
        <v>379.9</v>
      </c>
      <c r="K50" s="27">
        <f>F50*J50</f>
        <v>48296.686999999998</v>
      </c>
      <c r="L50" s="30">
        <f>K50/K49</f>
        <v>1</v>
      </c>
      <c r="M50" s="30"/>
    </row>
    <row r="51" spans="1:15" x14ac:dyDescent="0.25">
      <c r="A51" s="50" t="s">
        <v>51</v>
      </c>
      <c r="B51" s="50"/>
      <c r="C51" s="50"/>
      <c r="D51" s="192" t="s">
        <v>52</v>
      </c>
      <c r="E51" s="50"/>
      <c r="F51" s="42"/>
      <c r="G51" s="26"/>
      <c r="H51" s="26"/>
      <c r="I51" s="26"/>
      <c r="J51" s="26"/>
      <c r="K51" s="26">
        <f>SUM(K52)</f>
        <v>19032.423000000003</v>
      </c>
      <c r="L51" s="29"/>
      <c r="M51" s="29">
        <f>K51/K32</f>
        <v>4.542830600050423E-2</v>
      </c>
    </row>
    <row r="52" spans="1:15" s="64" customFormat="1" ht="25.5" x14ac:dyDescent="0.25">
      <c r="A52" s="55" t="s">
        <v>53</v>
      </c>
      <c r="B52" s="151" t="s">
        <v>936</v>
      </c>
      <c r="C52" s="54">
        <v>101165</v>
      </c>
      <c r="D52" s="66" t="s">
        <v>1128</v>
      </c>
      <c r="E52" s="54" t="s">
        <v>11</v>
      </c>
      <c r="F52" s="46">
        <v>92.9</v>
      </c>
      <c r="G52" s="379">
        <v>204.87</v>
      </c>
      <c r="H52" s="37">
        <v>715.29</v>
      </c>
      <c r="I52" s="37">
        <v>716.17</v>
      </c>
      <c r="J52" s="37">
        <f>G52</f>
        <v>204.87</v>
      </c>
      <c r="K52" s="37">
        <f>F52*J52</f>
        <v>19032.423000000003</v>
      </c>
      <c r="L52" s="38">
        <f>K52/K51</f>
        <v>1</v>
      </c>
      <c r="M52" s="38"/>
    </row>
    <row r="53" spans="1:15" x14ac:dyDescent="0.25">
      <c r="A53" s="50" t="s">
        <v>54</v>
      </c>
      <c r="B53" s="50"/>
      <c r="C53" s="50"/>
      <c r="D53" s="192" t="s">
        <v>55</v>
      </c>
      <c r="E53" s="50"/>
      <c r="F53" s="42"/>
      <c r="G53" s="26"/>
      <c r="H53" s="26"/>
      <c r="I53" s="26"/>
      <c r="J53" s="26"/>
      <c r="K53" s="26">
        <f>SUM(K54)</f>
        <v>12970.236000000001</v>
      </c>
      <c r="L53" s="29"/>
      <c r="M53" s="29">
        <f>K53/K32</f>
        <v>3.0958530603631285E-2</v>
      </c>
    </row>
    <row r="54" spans="1:15" ht="25.5" x14ac:dyDescent="0.25">
      <c r="A54" s="52" t="s">
        <v>56</v>
      </c>
      <c r="B54" s="150" t="s">
        <v>937</v>
      </c>
      <c r="C54" s="55">
        <v>98560</v>
      </c>
      <c r="D54" s="56" t="s">
        <v>57</v>
      </c>
      <c r="E54" s="52" t="s">
        <v>11</v>
      </c>
      <c r="F54" s="44">
        <v>309.7</v>
      </c>
      <c r="G54" s="27">
        <v>60.63</v>
      </c>
      <c r="H54" s="27">
        <v>59.2</v>
      </c>
      <c r="I54" s="379">
        <v>41.88</v>
      </c>
      <c r="J54" s="37">
        <f>I54</f>
        <v>41.88</v>
      </c>
      <c r="K54" s="27">
        <f>F54*J54</f>
        <v>12970.236000000001</v>
      </c>
      <c r="L54" s="30">
        <f>K54/K53</f>
        <v>1</v>
      </c>
      <c r="M54" s="30"/>
    </row>
    <row r="55" spans="1:15" s="11" customFormat="1" x14ac:dyDescent="0.25">
      <c r="A55" s="161" t="s">
        <v>654</v>
      </c>
      <c r="B55" s="161"/>
      <c r="C55" s="161"/>
      <c r="D55" s="60" t="s">
        <v>655</v>
      </c>
      <c r="E55" s="160"/>
      <c r="F55" s="45"/>
      <c r="G55" s="162"/>
      <c r="H55" s="162"/>
      <c r="I55" s="162"/>
      <c r="J55" s="162"/>
      <c r="K55" s="31">
        <f>K56+K58+K61</f>
        <v>421235.07400000002</v>
      </c>
      <c r="L55" s="164"/>
      <c r="M55" s="163">
        <f>K55/H485</f>
        <v>0.15245901424628797</v>
      </c>
    </row>
    <row r="56" spans="1:15" x14ac:dyDescent="0.25">
      <c r="A56" s="50" t="s">
        <v>58</v>
      </c>
      <c r="B56" s="50"/>
      <c r="C56" s="50"/>
      <c r="D56" s="192" t="s">
        <v>37</v>
      </c>
      <c r="E56" s="50"/>
      <c r="F56" s="42"/>
      <c r="G56" s="26"/>
      <c r="H56" s="26"/>
      <c r="I56" s="26"/>
      <c r="J56" s="26"/>
      <c r="K56" s="26">
        <f>SUM(K57)</f>
        <v>156447.75599999999</v>
      </c>
      <c r="L56" s="29"/>
      <c r="M56" s="29">
        <f>K56/K55</f>
        <v>0.37140249152187166</v>
      </c>
    </row>
    <row r="57" spans="1:15" x14ac:dyDescent="0.25">
      <c r="A57" s="52" t="s">
        <v>59</v>
      </c>
      <c r="B57" s="149" t="s">
        <v>784</v>
      </c>
      <c r="C57" s="52">
        <v>102013</v>
      </c>
      <c r="D57" s="56" t="s">
        <v>60</v>
      </c>
      <c r="E57" s="52" t="s">
        <v>11</v>
      </c>
      <c r="F57" s="44">
        <v>1206.5999999999999</v>
      </c>
      <c r="G57" s="27">
        <v>144.22999999999999</v>
      </c>
      <c r="H57" s="379">
        <v>129.66</v>
      </c>
      <c r="I57" s="27">
        <v>145.28</v>
      </c>
      <c r="J57" s="27">
        <f>H57</f>
        <v>129.66</v>
      </c>
      <c r="K57" s="27">
        <f>F57*J57</f>
        <v>156447.75599999999</v>
      </c>
      <c r="L57" s="30">
        <f>K57/K56</f>
        <v>1</v>
      </c>
      <c r="M57" s="30"/>
    </row>
    <row r="58" spans="1:15" x14ac:dyDescent="0.25">
      <c r="A58" s="50" t="s">
        <v>61</v>
      </c>
      <c r="B58" s="50"/>
      <c r="C58" s="50"/>
      <c r="D58" s="192" t="s">
        <v>41</v>
      </c>
      <c r="E58" s="50"/>
      <c r="F58" s="42"/>
      <c r="G58" s="26"/>
      <c r="H58" s="26"/>
      <c r="I58" s="26"/>
      <c r="J58" s="26"/>
      <c r="K58" s="26">
        <f>SUM(K59:K60)</f>
        <v>127041.24</v>
      </c>
      <c r="L58" s="29"/>
      <c r="M58" s="29">
        <f>K58/K55</f>
        <v>0.30159226484544827</v>
      </c>
    </row>
    <row r="59" spans="1:15" x14ac:dyDescent="0.25">
      <c r="A59" s="52" t="s">
        <v>62</v>
      </c>
      <c r="B59" s="149" t="s">
        <v>932</v>
      </c>
      <c r="C59" s="52">
        <v>92765</v>
      </c>
      <c r="D59" s="56" t="s">
        <v>43</v>
      </c>
      <c r="E59" s="52" t="s">
        <v>44</v>
      </c>
      <c r="F59" s="44">
        <v>8634</v>
      </c>
      <c r="G59" s="27">
        <v>15.77</v>
      </c>
      <c r="H59" s="379">
        <v>11.4</v>
      </c>
      <c r="I59" s="27">
        <v>13.46</v>
      </c>
      <c r="J59" s="27">
        <f>H59</f>
        <v>11.4</v>
      </c>
      <c r="K59" s="27">
        <f>F59*J59</f>
        <v>98427.6</v>
      </c>
      <c r="L59" s="30">
        <f>K59/K58</f>
        <v>0.77476888607195582</v>
      </c>
      <c r="M59" s="30"/>
    </row>
    <row r="60" spans="1:15" x14ac:dyDescent="0.25">
      <c r="A60" s="52" t="s">
        <v>63</v>
      </c>
      <c r="B60" s="149" t="s">
        <v>933</v>
      </c>
      <c r="C60" s="52">
        <v>92768</v>
      </c>
      <c r="D60" s="56" t="s">
        <v>46</v>
      </c>
      <c r="E60" s="52" t="s">
        <v>44</v>
      </c>
      <c r="F60" s="44">
        <v>2332</v>
      </c>
      <c r="G60" s="27">
        <v>17.170000000000002</v>
      </c>
      <c r="H60" s="379">
        <v>12.27</v>
      </c>
      <c r="I60" s="27">
        <v>15.83</v>
      </c>
      <c r="J60" s="27">
        <f>H60</f>
        <v>12.27</v>
      </c>
      <c r="K60" s="27">
        <f>F60*J60</f>
        <v>28613.64</v>
      </c>
      <c r="L60" s="30">
        <f>K60/K58</f>
        <v>0.22523111392804415</v>
      </c>
      <c r="M60" s="30"/>
    </row>
    <row r="61" spans="1:15" x14ac:dyDescent="0.25">
      <c r="A61" s="50" t="s">
        <v>65</v>
      </c>
      <c r="B61" s="50"/>
      <c r="C61" s="50"/>
      <c r="D61" s="192" t="s">
        <v>48</v>
      </c>
      <c r="E61" s="50"/>
      <c r="F61" s="42"/>
      <c r="G61" s="26"/>
      <c r="H61" s="26"/>
      <c r="I61" s="26"/>
      <c r="J61" s="26"/>
      <c r="K61" s="26">
        <f>SUM(K62:K63)</f>
        <v>137746.07800000001</v>
      </c>
      <c r="L61" s="29"/>
      <c r="M61" s="29">
        <f>K61/K55</f>
        <v>0.32700524363268002</v>
      </c>
    </row>
    <row r="62" spans="1:15" ht="25.5" x14ac:dyDescent="0.25">
      <c r="A62" s="52" t="s">
        <v>66</v>
      </c>
      <c r="B62" s="149" t="s">
        <v>938</v>
      </c>
      <c r="C62" s="52">
        <v>101963</v>
      </c>
      <c r="D62" s="56" t="s">
        <v>67</v>
      </c>
      <c r="E62" s="52" t="s">
        <v>11</v>
      </c>
      <c r="F62" s="44">
        <v>953.2</v>
      </c>
      <c r="G62" s="27">
        <v>141.19</v>
      </c>
      <c r="H62" s="379">
        <v>107.94</v>
      </c>
      <c r="I62" s="27">
        <v>153.99</v>
      </c>
      <c r="J62" s="27">
        <f>H62</f>
        <v>107.94</v>
      </c>
      <c r="K62" s="27">
        <f>F62*J62</f>
        <v>102888.408</v>
      </c>
      <c r="L62" s="30">
        <f>K62/K61</f>
        <v>0.74694255904694429</v>
      </c>
      <c r="M62" s="30"/>
    </row>
    <row r="63" spans="1:15" x14ac:dyDescent="0.25">
      <c r="A63" s="52" t="s">
        <v>68</v>
      </c>
      <c r="B63" s="149" t="s">
        <v>935</v>
      </c>
      <c r="C63" s="52">
        <v>99439</v>
      </c>
      <c r="D63" s="56" t="s">
        <v>69</v>
      </c>
      <c r="E63" s="52" t="s">
        <v>16</v>
      </c>
      <c r="F63" s="44">
        <v>91.9</v>
      </c>
      <c r="G63" s="27">
        <v>495.92</v>
      </c>
      <c r="H63" s="379">
        <v>379.3</v>
      </c>
      <c r="I63" s="37">
        <v>408.8</v>
      </c>
      <c r="J63" s="27">
        <f>H63</f>
        <v>379.3</v>
      </c>
      <c r="K63" s="27">
        <f>F63*J63</f>
        <v>34857.670000000006</v>
      </c>
      <c r="L63" s="30">
        <f>K63/K61</f>
        <v>0.25305744095305571</v>
      </c>
      <c r="M63" s="30"/>
    </row>
    <row r="64" spans="1:15" s="11" customFormat="1" x14ac:dyDescent="0.25">
      <c r="A64" s="161" t="s">
        <v>656</v>
      </c>
      <c r="B64" s="161"/>
      <c r="C64" s="161"/>
      <c r="D64" s="60" t="s">
        <v>657</v>
      </c>
      <c r="E64" s="160"/>
      <c r="F64" s="45"/>
      <c r="G64" s="162"/>
      <c r="H64" s="162"/>
      <c r="I64" s="162"/>
      <c r="J64" s="162"/>
      <c r="K64" s="31">
        <f>K65+K73</f>
        <v>78623.555000000022</v>
      </c>
      <c r="L64" s="164"/>
      <c r="M64" s="163">
        <f>K64/H485</f>
        <v>2.845648530169358E-2</v>
      </c>
      <c r="O64" s="12"/>
    </row>
    <row r="65" spans="1:13" x14ac:dyDescent="0.25">
      <c r="A65" s="50" t="s">
        <v>70</v>
      </c>
      <c r="B65" s="50"/>
      <c r="C65" s="50"/>
      <c r="D65" s="192" t="s">
        <v>71</v>
      </c>
      <c r="E65" s="50"/>
      <c r="F65" s="42"/>
      <c r="G65" s="26"/>
      <c r="H65" s="26"/>
      <c r="I65" s="26"/>
      <c r="J65" s="26"/>
      <c r="K65" s="26">
        <f>SUM(K66:K72)</f>
        <v>68770.368000000017</v>
      </c>
      <c r="L65" s="29"/>
      <c r="M65" s="29">
        <f>K65/K64</f>
        <v>0.87467894322509321</v>
      </c>
    </row>
    <row r="66" spans="1:13" x14ac:dyDescent="0.25">
      <c r="A66" s="52" t="s">
        <v>72</v>
      </c>
      <c r="B66" s="149" t="s">
        <v>939</v>
      </c>
      <c r="C66" s="52">
        <v>87471</v>
      </c>
      <c r="D66" s="56" t="s">
        <v>73</v>
      </c>
      <c r="E66" s="52" t="s">
        <v>11</v>
      </c>
      <c r="F66" s="44">
        <v>131.1</v>
      </c>
      <c r="G66" s="27">
        <v>62.03</v>
      </c>
      <c r="H66" s="379">
        <v>49.93</v>
      </c>
      <c r="I66" s="27">
        <v>52.14</v>
      </c>
      <c r="J66" s="27">
        <f>H66</f>
        <v>49.93</v>
      </c>
      <c r="K66" s="27">
        <f>F66*J66</f>
        <v>6545.8229999999994</v>
      </c>
      <c r="L66" s="30">
        <f>K66/$K$65</f>
        <v>9.5183771591857674E-2</v>
      </c>
      <c r="M66" s="30"/>
    </row>
    <row r="67" spans="1:13" x14ac:dyDescent="0.25">
      <c r="A67" s="52" t="s">
        <v>74</v>
      </c>
      <c r="B67" s="149" t="s">
        <v>940</v>
      </c>
      <c r="C67" s="52">
        <v>87473</v>
      </c>
      <c r="D67" s="56" t="s">
        <v>75</v>
      </c>
      <c r="E67" s="52" t="s">
        <v>11</v>
      </c>
      <c r="F67" s="44">
        <v>608.4</v>
      </c>
      <c r="G67" s="27">
        <v>71.709999999999994</v>
      </c>
      <c r="H67" s="379">
        <v>57.85</v>
      </c>
      <c r="I67" s="27">
        <v>70.569999999999993</v>
      </c>
      <c r="J67" s="27">
        <f t="shared" ref="J67:J70" si="7">H67</f>
        <v>57.85</v>
      </c>
      <c r="K67" s="27">
        <f t="shared" ref="K67:K72" si="8">F67*J67</f>
        <v>35195.94</v>
      </c>
      <c r="L67" s="30">
        <f t="shared" ref="L67:L72" si="9">K67/$K$65</f>
        <v>0.51178932181953707</v>
      </c>
      <c r="M67" s="30"/>
    </row>
    <row r="68" spans="1:13" x14ac:dyDescent="0.25">
      <c r="A68" s="52" t="s">
        <v>76</v>
      </c>
      <c r="B68" s="149" t="s">
        <v>941</v>
      </c>
      <c r="C68" s="52">
        <v>87475</v>
      </c>
      <c r="D68" s="56" t="s">
        <v>77</v>
      </c>
      <c r="E68" s="52" t="s">
        <v>11</v>
      </c>
      <c r="F68" s="44">
        <v>286</v>
      </c>
      <c r="G68" s="27">
        <v>84.83</v>
      </c>
      <c r="H68" s="379">
        <v>67.2</v>
      </c>
      <c r="I68" s="27">
        <v>86.23</v>
      </c>
      <c r="J68" s="27">
        <f t="shared" si="7"/>
        <v>67.2</v>
      </c>
      <c r="K68" s="27">
        <f t="shared" si="8"/>
        <v>19219.2</v>
      </c>
      <c r="L68" s="30">
        <f t="shared" si="9"/>
        <v>0.27946920394551322</v>
      </c>
      <c r="M68" s="30"/>
    </row>
    <row r="69" spans="1:13" x14ac:dyDescent="0.25">
      <c r="A69" s="52" t="s">
        <v>78</v>
      </c>
      <c r="B69" s="149" t="s">
        <v>942</v>
      </c>
      <c r="C69" s="52">
        <v>90279</v>
      </c>
      <c r="D69" s="56" t="s">
        <v>79</v>
      </c>
      <c r="E69" s="52" t="s">
        <v>16</v>
      </c>
      <c r="F69" s="44">
        <v>5.9</v>
      </c>
      <c r="G69" s="27">
        <v>517.30999999999995</v>
      </c>
      <c r="H69" s="379">
        <v>313.05</v>
      </c>
      <c r="I69" s="27">
        <v>344.54</v>
      </c>
      <c r="J69" s="27">
        <f t="shared" si="7"/>
        <v>313.05</v>
      </c>
      <c r="K69" s="27">
        <f t="shared" si="8"/>
        <v>1846.9950000000001</v>
      </c>
      <c r="L69" s="30">
        <f t="shared" si="9"/>
        <v>2.6857424988623001E-2</v>
      </c>
      <c r="M69" s="30"/>
    </row>
    <row r="70" spans="1:13" x14ac:dyDescent="0.25">
      <c r="A70" s="52" t="s">
        <v>80</v>
      </c>
      <c r="B70" s="149" t="s">
        <v>932</v>
      </c>
      <c r="C70" s="52">
        <v>92765</v>
      </c>
      <c r="D70" s="56" t="s">
        <v>81</v>
      </c>
      <c r="E70" s="52" t="s">
        <v>44</v>
      </c>
      <c r="F70" s="44">
        <v>150</v>
      </c>
      <c r="G70" s="27">
        <v>15.77</v>
      </c>
      <c r="H70" s="379">
        <v>11.4</v>
      </c>
      <c r="I70" s="27">
        <v>13.46</v>
      </c>
      <c r="J70" s="27">
        <f t="shared" si="7"/>
        <v>11.4</v>
      </c>
      <c r="K70" s="27">
        <f t="shared" si="8"/>
        <v>1710</v>
      </c>
      <c r="L70" s="30">
        <f t="shared" si="9"/>
        <v>2.4865360615781488E-2</v>
      </c>
      <c r="M70" s="30"/>
    </row>
    <row r="71" spans="1:13" s="64" customFormat="1" ht="25.5" x14ac:dyDescent="0.25">
      <c r="A71" s="55" t="s">
        <v>82</v>
      </c>
      <c r="B71" s="151" t="s">
        <v>943</v>
      </c>
      <c r="C71" s="54">
        <v>87463</v>
      </c>
      <c r="D71" s="66" t="s">
        <v>1131</v>
      </c>
      <c r="E71" s="54" t="s">
        <v>11</v>
      </c>
      <c r="F71" s="46">
        <v>9.6</v>
      </c>
      <c r="G71" s="379">
        <v>136.41</v>
      </c>
      <c r="H71" s="37">
        <v>102.7</v>
      </c>
      <c r="I71" s="37">
        <v>98.1</v>
      </c>
      <c r="J71" s="37">
        <f>F71</f>
        <v>9.6</v>
      </c>
      <c r="K71" s="37">
        <f t="shared" si="8"/>
        <v>92.16</v>
      </c>
      <c r="L71" s="38">
        <f t="shared" si="9"/>
        <v>1.3401120668715917E-3</v>
      </c>
      <c r="M71" s="38"/>
    </row>
    <row r="72" spans="1:13" s="64" customFormat="1" ht="25.5" x14ac:dyDescent="0.25">
      <c r="A72" s="55" t="s">
        <v>83</v>
      </c>
      <c r="B72" s="151" t="s">
        <v>944</v>
      </c>
      <c r="C72" s="54">
        <v>89291</v>
      </c>
      <c r="D72" s="66" t="s">
        <v>1131</v>
      </c>
      <c r="E72" s="54" t="s">
        <v>11</v>
      </c>
      <c r="F72" s="46">
        <v>64.5</v>
      </c>
      <c r="G72" s="379">
        <v>96.56</v>
      </c>
      <c r="H72" s="37">
        <v>86.43</v>
      </c>
      <c r="I72" s="37">
        <v>79.349999999999994</v>
      </c>
      <c r="J72" s="37">
        <f>F72</f>
        <v>64.5</v>
      </c>
      <c r="K72" s="37">
        <f t="shared" si="8"/>
        <v>4160.25</v>
      </c>
      <c r="L72" s="38">
        <f t="shared" si="9"/>
        <v>6.0494804971815752E-2</v>
      </c>
      <c r="M72" s="38"/>
    </row>
    <row r="73" spans="1:13" x14ac:dyDescent="0.25">
      <c r="A73" s="50" t="s">
        <v>84</v>
      </c>
      <c r="B73" s="50"/>
      <c r="C73" s="50"/>
      <c r="D73" s="192" t="s">
        <v>85</v>
      </c>
      <c r="E73" s="50"/>
      <c r="F73" s="42"/>
      <c r="G73" s="26"/>
      <c r="H73" s="26"/>
      <c r="I73" s="26"/>
      <c r="J73" s="26"/>
      <c r="K73" s="26">
        <f>SUM(K74:K76)</f>
        <v>9853.1869999999999</v>
      </c>
      <c r="L73" s="29"/>
      <c r="M73" s="29">
        <f>K73/K64</f>
        <v>0.12532105677490668</v>
      </c>
    </row>
    <row r="74" spans="1:13" s="64" customFormat="1" ht="25.5" x14ac:dyDescent="0.25">
      <c r="A74" s="55" t="s">
        <v>86</v>
      </c>
      <c r="B74" s="54" t="s">
        <v>921</v>
      </c>
      <c r="C74" s="54" t="s">
        <v>921</v>
      </c>
      <c r="D74" s="66" t="s">
        <v>946</v>
      </c>
      <c r="E74" s="54" t="s">
        <v>31</v>
      </c>
      <c r="F74" s="46">
        <v>8.4</v>
      </c>
      <c r="G74" s="379">
        <v>405.7</v>
      </c>
      <c r="H74" s="37">
        <v>0</v>
      </c>
      <c r="I74" s="37">
        <v>0</v>
      </c>
      <c r="J74" s="37">
        <f>G74</f>
        <v>405.7</v>
      </c>
      <c r="K74" s="37">
        <f>F74*J74</f>
        <v>3407.88</v>
      </c>
      <c r="L74" s="38">
        <f>K74/K73</f>
        <v>0.34586575896712407</v>
      </c>
      <c r="M74" s="38"/>
    </row>
    <row r="75" spans="1:13" x14ac:dyDescent="0.25">
      <c r="A75" s="55" t="s">
        <v>87</v>
      </c>
      <c r="B75" s="151" t="s">
        <v>945</v>
      </c>
      <c r="C75" s="54">
        <v>102.25700000000001</v>
      </c>
      <c r="D75" s="66" t="s">
        <v>88</v>
      </c>
      <c r="E75" s="54" t="s">
        <v>11</v>
      </c>
      <c r="F75" s="46">
        <v>12.5</v>
      </c>
      <c r="G75" s="379">
        <v>198.15</v>
      </c>
      <c r="H75" s="27">
        <v>206.19</v>
      </c>
      <c r="I75" s="27">
        <v>275.2</v>
      </c>
      <c r="J75" s="27">
        <f>G75</f>
        <v>198.15</v>
      </c>
      <c r="K75" s="37">
        <f t="shared" ref="K75:K76" si="10">F75*J75</f>
        <v>2476.875</v>
      </c>
      <c r="L75" s="30">
        <f>K75/K73</f>
        <v>0.25137805666329077</v>
      </c>
      <c r="M75" s="30"/>
    </row>
    <row r="76" spans="1:13" s="64" customFormat="1" ht="25.5" x14ac:dyDescent="0.25">
      <c r="A76" s="55" t="s">
        <v>89</v>
      </c>
      <c r="B76" s="54" t="s">
        <v>921</v>
      </c>
      <c r="C76" s="54" t="s">
        <v>921</v>
      </c>
      <c r="D76" s="66" t="s">
        <v>947</v>
      </c>
      <c r="E76" s="54" t="s">
        <v>31</v>
      </c>
      <c r="F76" s="46">
        <v>5.2</v>
      </c>
      <c r="G76" s="379">
        <v>763.16</v>
      </c>
      <c r="H76" s="37">
        <v>0</v>
      </c>
      <c r="I76" s="37">
        <v>0</v>
      </c>
      <c r="J76" s="37">
        <f>G76</f>
        <v>763.16</v>
      </c>
      <c r="K76" s="37">
        <f t="shared" si="10"/>
        <v>3968.4319999999998</v>
      </c>
      <c r="L76" s="38">
        <f>K76/K73</f>
        <v>0.40275618436958516</v>
      </c>
      <c r="M76" s="38"/>
    </row>
    <row r="77" spans="1:13" s="11" customFormat="1" x14ac:dyDescent="0.25">
      <c r="A77" s="161" t="s">
        <v>658</v>
      </c>
      <c r="B77" s="161"/>
      <c r="C77" s="161"/>
      <c r="D77" s="60" t="s">
        <v>659</v>
      </c>
      <c r="E77" s="160"/>
      <c r="F77" s="45"/>
      <c r="G77" s="162"/>
      <c r="H77" s="162"/>
      <c r="I77" s="162"/>
      <c r="J77" s="162"/>
      <c r="K77" s="31">
        <f>K78+K84</f>
        <v>101006.21149999999</v>
      </c>
      <c r="L77" s="164"/>
      <c r="M77" s="163">
        <f>K77/H485</f>
        <v>3.6557514766783338E-2</v>
      </c>
    </row>
    <row r="78" spans="1:13" x14ac:dyDescent="0.25">
      <c r="A78" s="50" t="s">
        <v>90</v>
      </c>
      <c r="B78" s="50"/>
      <c r="C78" s="50"/>
      <c r="D78" s="192" t="s">
        <v>91</v>
      </c>
      <c r="E78" s="50"/>
      <c r="F78" s="42"/>
      <c r="G78" s="26"/>
      <c r="H78" s="26"/>
      <c r="I78" s="26"/>
      <c r="J78" s="26"/>
      <c r="K78" s="26">
        <f>SUM(K79:K83)</f>
        <v>26698.170000000002</v>
      </c>
      <c r="L78" s="29"/>
      <c r="M78" s="29">
        <f>K78/K77</f>
        <v>0.26432206102493017</v>
      </c>
    </row>
    <row r="79" spans="1:13" ht="25.5" x14ac:dyDescent="0.25">
      <c r="A79" s="55" t="s">
        <v>92</v>
      </c>
      <c r="B79" s="150" t="s">
        <v>948</v>
      </c>
      <c r="C79" s="52">
        <v>90852</v>
      </c>
      <c r="D79" s="56" t="s">
        <v>93</v>
      </c>
      <c r="E79" s="52" t="s">
        <v>34</v>
      </c>
      <c r="F79" s="44">
        <v>2</v>
      </c>
      <c r="G79" s="380">
        <v>917.72</v>
      </c>
      <c r="H79" s="381">
        <v>932.34</v>
      </c>
      <c r="I79" s="381">
        <v>955.25</v>
      </c>
      <c r="J79" s="381">
        <f>G79</f>
        <v>917.72</v>
      </c>
      <c r="K79" s="27">
        <f>F79*J79</f>
        <v>1835.44</v>
      </c>
      <c r="L79" s="30">
        <f>K79/$K$78</f>
        <v>6.8747783087754699E-2</v>
      </c>
      <c r="M79" s="30"/>
    </row>
    <row r="80" spans="1:13" ht="25.5" x14ac:dyDescent="0.25">
      <c r="A80" s="52" t="s">
        <v>94</v>
      </c>
      <c r="B80" s="150" t="s">
        <v>949</v>
      </c>
      <c r="C80" s="55">
        <v>90851</v>
      </c>
      <c r="D80" s="56" t="s">
        <v>95</v>
      </c>
      <c r="E80" s="52" t="s">
        <v>34</v>
      </c>
      <c r="F80" s="44">
        <v>3</v>
      </c>
      <c r="G80" s="381">
        <v>915.77</v>
      </c>
      <c r="H80" s="381">
        <v>915.56</v>
      </c>
      <c r="I80" s="380">
        <v>896.52</v>
      </c>
      <c r="J80" s="381">
        <f>I80</f>
        <v>896.52</v>
      </c>
      <c r="K80" s="27">
        <f t="shared" ref="K80:K83" si="11">F80*J80</f>
        <v>2689.56</v>
      </c>
      <c r="L80" s="30">
        <f t="shared" ref="L80:L83" si="12">K80/$K$78</f>
        <v>0.10073948888631692</v>
      </c>
      <c r="M80" s="30"/>
    </row>
    <row r="81" spans="1:13" ht="25.5" x14ac:dyDescent="0.25">
      <c r="A81" s="52" t="s">
        <v>96</v>
      </c>
      <c r="B81" s="149" t="s">
        <v>950</v>
      </c>
      <c r="C81" s="52">
        <v>90847</v>
      </c>
      <c r="D81" s="56" t="s">
        <v>97</v>
      </c>
      <c r="E81" s="52" t="s">
        <v>34</v>
      </c>
      <c r="F81" s="44">
        <v>4</v>
      </c>
      <c r="G81" s="381">
        <v>573.5</v>
      </c>
      <c r="H81" s="380">
        <v>396.72</v>
      </c>
      <c r="I81" s="381">
        <v>651.02</v>
      </c>
      <c r="J81" s="381">
        <f>H81</f>
        <v>396.72</v>
      </c>
      <c r="K81" s="27">
        <f t="shared" si="11"/>
        <v>1586.88</v>
      </c>
      <c r="L81" s="30">
        <f t="shared" si="12"/>
        <v>5.9437781690655202E-2</v>
      </c>
      <c r="M81" s="30"/>
    </row>
    <row r="82" spans="1:13" ht="25.5" x14ac:dyDescent="0.25">
      <c r="A82" s="55" t="s">
        <v>98</v>
      </c>
      <c r="B82" s="150" t="s">
        <v>951</v>
      </c>
      <c r="C82" s="52" t="s">
        <v>921</v>
      </c>
      <c r="D82" s="56" t="s">
        <v>99</v>
      </c>
      <c r="E82" s="52" t="s">
        <v>34</v>
      </c>
      <c r="F82" s="44">
        <v>3</v>
      </c>
      <c r="G82" s="380">
        <v>2277.0300000000002</v>
      </c>
      <c r="H82" s="381">
        <v>650.35</v>
      </c>
      <c r="I82" s="381">
        <v>0</v>
      </c>
      <c r="J82" s="381">
        <f>G82</f>
        <v>2277.0300000000002</v>
      </c>
      <c r="K82" s="27">
        <f t="shared" si="11"/>
        <v>6831.09</v>
      </c>
      <c r="L82" s="30">
        <f t="shared" si="12"/>
        <v>0.25586360413466541</v>
      </c>
      <c r="M82" s="30"/>
    </row>
    <row r="83" spans="1:13" ht="25.5" x14ac:dyDescent="0.25">
      <c r="A83" s="52" t="s">
        <v>100</v>
      </c>
      <c r="B83" s="149" t="s">
        <v>952</v>
      </c>
      <c r="C83" s="52" t="s">
        <v>921</v>
      </c>
      <c r="D83" s="56" t="s">
        <v>101</v>
      </c>
      <c r="E83" s="52" t="s">
        <v>34</v>
      </c>
      <c r="F83" s="44">
        <v>20</v>
      </c>
      <c r="G83" s="381">
        <v>984.8</v>
      </c>
      <c r="H83" s="380">
        <v>687.76</v>
      </c>
      <c r="I83" s="381">
        <v>0</v>
      </c>
      <c r="J83" s="381">
        <f t="shared" ref="J83" si="13">H83</f>
        <v>687.76</v>
      </c>
      <c r="K83" s="27">
        <f t="shared" si="11"/>
        <v>13755.2</v>
      </c>
      <c r="L83" s="30">
        <f t="shared" si="12"/>
        <v>0.51521134220060771</v>
      </c>
      <c r="M83" s="30"/>
    </row>
    <row r="84" spans="1:13" x14ac:dyDescent="0.25">
      <c r="A84" s="50" t="s">
        <v>102</v>
      </c>
      <c r="B84" s="50"/>
      <c r="C84" s="50"/>
      <c r="D84" s="192" t="s">
        <v>103</v>
      </c>
      <c r="E84" s="50"/>
      <c r="F84" s="42"/>
      <c r="G84" s="26"/>
      <c r="H84" s="26"/>
      <c r="I84" s="26"/>
      <c r="J84" s="26"/>
      <c r="K84" s="26">
        <f>SUM(K85:K99)</f>
        <v>74308.041499999992</v>
      </c>
      <c r="L84" s="29"/>
      <c r="M84" s="29">
        <f>K84/K77</f>
        <v>0.73567793897506983</v>
      </c>
    </row>
    <row r="85" spans="1:13" s="64" customFormat="1" x14ac:dyDescent="0.25">
      <c r="A85" s="55" t="s">
        <v>104</v>
      </c>
      <c r="B85" s="151" t="s">
        <v>953</v>
      </c>
      <c r="C85" s="54" t="s">
        <v>921</v>
      </c>
      <c r="D85" s="66" t="s">
        <v>1132</v>
      </c>
      <c r="E85" s="54" t="s">
        <v>31</v>
      </c>
      <c r="F85" s="46">
        <v>3.2</v>
      </c>
      <c r="G85" s="379">
        <v>892.64</v>
      </c>
      <c r="H85" s="37">
        <v>233.92</v>
      </c>
      <c r="I85" s="37">
        <v>0</v>
      </c>
      <c r="J85" s="37">
        <f>G85</f>
        <v>892.64</v>
      </c>
      <c r="K85" s="37">
        <f>F85*J85</f>
        <v>2856.4480000000003</v>
      </c>
      <c r="L85" s="38">
        <f>K85/$K$84</f>
        <v>3.8440630951092965E-2</v>
      </c>
      <c r="M85" s="38"/>
    </row>
    <row r="86" spans="1:13" s="64" customFormat="1" x14ac:dyDescent="0.25">
      <c r="A86" s="55" t="s">
        <v>105</v>
      </c>
      <c r="B86" s="54" t="s">
        <v>921</v>
      </c>
      <c r="C86" s="54" t="s">
        <v>921</v>
      </c>
      <c r="D86" s="66" t="s">
        <v>106</v>
      </c>
      <c r="E86" s="54" t="s">
        <v>31</v>
      </c>
      <c r="F86" s="46">
        <v>14.3</v>
      </c>
      <c r="G86" s="379">
        <v>396.91</v>
      </c>
      <c r="H86" s="37">
        <v>0</v>
      </c>
      <c r="I86" s="37">
        <v>0</v>
      </c>
      <c r="J86" s="37">
        <f>G86</f>
        <v>396.91</v>
      </c>
      <c r="K86" s="37">
        <f t="shared" ref="K86:K99" si="14">F86*J86</f>
        <v>5675.813000000001</v>
      </c>
      <c r="L86" s="38">
        <f t="shared" ref="L86:L99" si="15">K86/$K$84</f>
        <v>7.63822176634813E-2</v>
      </c>
      <c r="M86" s="38"/>
    </row>
    <row r="87" spans="1:13" s="64" customFormat="1" x14ac:dyDescent="0.25">
      <c r="A87" s="55" t="s">
        <v>107</v>
      </c>
      <c r="B87" s="54" t="s">
        <v>921</v>
      </c>
      <c r="C87" s="54" t="s">
        <v>921</v>
      </c>
      <c r="D87" s="66" t="s">
        <v>108</v>
      </c>
      <c r="E87" s="54" t="s">
        <v>31</v>
      </c>
      <c r="F87" s="46">
        <v>15.5</v>
      </c>
      <c r="G87" s="379">
        <v>191.08</v>
      </c>
      <c r="H87" s="37">
        <v>0</v>
      </c>
      <c r="I87" s="37">
        <v>0</v>
      </c>
      <c r="J87" s="37">
        <f>G87</f>
        <v>191.08</v>
      </c>
      <c r="K87" s="37">
        <f t="shared" si="14"/>
        <v>2961.7400000000002</v>
      </c>
      <c r="L87" s="38">
        <f t="shared" si="15"/>
        <v>3.985759737726368E-2</v>
      </c>
      <c r="M87" s="38"/>
    </row>
    <row r="88" spans="1:13" s="64" customFormat="1" x14ac:dyDescent="0.25">
      <c r="A88" s="55" t="s">
        <v>109</v>
      </c>
      <c r="B88" s="54" t="s">
        <v>921</v>
      </c>
      <c r="C88" s="54" t="s">
        <v>921</v>
      </c>
      <c r="D88" s="66" t="s">
        <v>110</v>
      </c>
      <c r="E88" s="54" t="s">
        <v>31</v>
      </c>
      <c r="F88" s="46">
        <v>9.5</v>
      </c>
      <c r="G88" s="379">
        <v>919.84</v>
      </c>
      <c r="H88" s="37">
        <v>0</v>
      </c>
      <c r="I88" s="37">
        <v>0</v>
      </c>
      <c r="J88" s="37">
        <f>G88</f>
        <v>919.84</v>
      </c>
      <c r="K88" s="37">
        <f t="shared" si="14"/>
        <v>8738.48</v>
      </c>
      <c r="L88" s="38">
        <f t="shared" si="15"/>
        <v>0.11759803950693547</v>
      </c>
      <c r="M88" s="38"/>
    </row>
    <row r="89" spans="1:13" s="64" customFormat="1" x14ac:dyDescent="0.25">
      <c r="A89" s="55" t="s">
        <v>111</v>
      </c>
      <c r="B89" s="54" t="s">
        <v>921</v>
      </c>
      <c r="C89" s="54" t="s">
        <v>921</v>
      </c>
      <c r="D89" s="66" t="s">
        <v>112</v>
      </c>
      <c r="E89" s="54" t="s">
        <v>31</v>
      </c>
      <c r="F89" s="46">
        <v>13.6</v>
      </c>
      <c r="G89" s="379">
        <v>1055.46</v>
      </c>
      <c r="H89" s="37">
        <v>0</v>
      </c>
      <c r="I89" s="37">
        <v>0</v>
      </c>
      <c r="J89" s="37">
        <f>G89</f>
        <v>1055.46</v>
      </c>
      <c r="K89" s="37">
        <f t="shared" si="14"/>
        <v>14354.255999999999</v>
      </c>
      <c r="L89" s="38">
        <f t="shared" si="15"/>
        <v>0.19317230962142906</v>
      </c>
      <c r="M89" s="38"/>
    </row>
    <row r="90" spans="1:13" s="64" customFormat="1" x14ac:dyDescent="0.25">
      <c r="A90" s="54" t="s">
        <v>113</v>
      </c>
      <c r="B90" s="149" t="s">
        <v>954</v>
      </c>
      <c r="C90" s="54" t="s">
        <v>921</v>
      </c>
      <c r="D90" s="66" t="s">
        <v>1133</v>
      </c>
      <c r="E90" s="54" t="s">
        <v>34</v>
      </c>
      <c r="F90" s="46">
        <v>1</v>
      </c>
      <c r="G90" s="37">
        <v>3398.11</v>
      </c>
      <c r="H90" s="379">
        <v>1678.24</v>
      </c>
      <c r="I90" s="37">
        <v>0</v>
      </c>
      <c r="J90" s="37">
        <f>H90</f>
        <v>1678.24</v>
      </c>
      <c r="K90" s="37">
        <f t="shared" si="14"/>
        <v>1678.24</v>
      </c>
      <c r="L90" s="38">
        <f t="shared" si="15"/>
        <v>2.2584904219282918E-2</v>
      </c>
      <c r="M90" s="38"/>
    </row>
    <row r="91" spans="1:13" s="64" customFormat="1" x14ac:dyDescent="0.25">
      <c r="A91" s="55" t="s">
        <v>711</v>
      </c>
      <c r="B91" s="54" t="s">
        <v>921</v>
      </c>
      <c r="C91" s="54" t="s">
        <v>921</v>
      </c>
      <c r="D91" s="66" t="s">
        <v>712</v>
      </c>
      <c r="E91" s="54" t="s">
        <v>31</v>
      </c>
      <c r="F91" s="46">
        <v>3</v>
      </c>
      <c r="G91" s="379">
        <v>1411.2</v>
      </c>
      <c r="H91" s="37">
        <v>0</v>
      </c>
      <c r="I91" s="37">
        <v>0</v>
      </c>
      <c r="J91" s="37">
        <f t="shared" ref="J91:J98" si="16">G91</f>
        <v>1411.2</v>
      </c>
      <c r="K91" s="37">
        <f t="shared" si="14"/>
        <v>4233.6000000000004</v>
      </c>
      <c r="L91" s="38">
        <f t="shared" si="15"/>
        <v>5.6973645308630569E-2</v>
      </c>
      <c r="M91" s="38"/>
    </row>
    <row r="92" spans="1:13" s="64" customFormat="1" x14ac:dyDescent="0.25">
      <c r="A92" s="55" t="s">
        <v>114</v>
      </c>
      <c r="B92" s="151" t="s">
        <v>955</v>
      </c>
      <c r="C92" s="54" t="s">
        <v>921</v>
      </c>
      <c r="D92" s="66" t="s">
        <v>1134</v>
      </c>
      <c r="E92" s="54" t="s">
        <v>31</v>
      </c>
      <c r="F92" s="46">
        <v>6</v>
      </c>
      <c r="G92" s="379">
        <v>60.2</v>
      </c>
      <c r="H92" s="37">
        <v>126.32</v>
      </c>
      <c r="I92" s="37">
        <v>0</v>
      </c>
      <c r="J92" s="37">
        <f t="shared" si="16"/>
        <v>60.2</v>
      </c>
      <c r="K92" s="37">
        <f t="shared" si="14"/>
        <v>361.20000000000005</v>
      </c>
      <c r="L92" s="38">
        <f t="shared" si="15"/>
        <v>4.860846722760148E-3</v>
      </c>
      <c r="M92" s="38"/>
    </row>
    <row r="93" spans="1:13" s="64" customFormat="1" x14ac:dyDescent="0.25">
      <c r="A93" s="55" t="s">
        <v>115</v>
      </c>
      <c r="B93" s="54" t="s">
        <v>921</v>
      </c>
      <c r="C93" s="54" t="s">
        <v>921</v>
      </c>
      <c r="D93" s="66" t="s">
        <v>116</v>
      </c>
      <c r="E93" s="54" t="s">
        <v>34</v>
      </c>
      <c r="F93" s="46">
        <v>1</v>
      </c>
      <c r="G93" s="379">
        <v>2954.62</v>
      </c>
      <c r="H93" s="37">
        <v>0</v>
      </c>
      <c r="I93" s="37">
        <v>0</v>
      </c>
      <c r="J93" s="37">
        <f t="shared" si="16"/>
        <v>2954.62</v>
      </c>
      <c r="K93" s="37">
        <f t="shared" si="14"/>
        <v>2954.62</v>
      </c>
      <c r="L93" s="38">
        <f t="shared" si="15"/>
        <v>3.976178002215279E-2</v>
      </c>
      <c r="M93" s="38"/>
    </row>
    <row r="94" spans="1:13" s="64" customFormat="1" x14ac:dyDescent="0.25">
      <c r="A94" s="55" t="s">
        <v>117</v>
      </c>
      <c r="B94" s="54" t="s">
        <v>921</v>
      </c>
      <c r="C94" s="54" t="s">
        <v>921</v>
      </c>
      <c r="D94" s="66" t="s">
        <v>118</v>
      </c>
      <c r="E94" s="54" t="s">
        <v>34</v>
      </c>
      <c r="F94" s="46">
        <v>2</v>
      </c>
      <c r="G94" s="379">
        <v>2278.09</v>
      </c>
      <c r="H94" s="37">
        <v>0</v>
      </c>
      <c r="I94" s="37">
        <v>0</v>
      </c>
      <c r="J94" s="37">
        <f t="shared" si="16"/>
        <v>2278.09</v>
      </c>
      <c r="K94" s="37">
        <f t="shared" si="14"/>
        <v>4556.18</v>
      </c>
      <c r="L94" s="38">
        <f t="shared" si="15"/>
        <v>6.1314763624876333E-2</v>
      </c>
      <c r="M94" s="38"/>
    </row>
    <row r="95" spans="1:13" s="64" customFormat="1" x14ac:dyDescent="0.25">
      <c r="A95" s="55" t="s">
        <v>120</v>
      </c>
      <c r="B95" s="151" t="s">
        <v>956</v>
      </c>
      <c r="C95" s="54">
        <v>86900</v>
      </c>
      <c r="D95" s="66" t="s">
        <v>121</v>
      </c>
      <c r="E95" s="54" t="s">
        <v>34</v>
      </c>
      <c r="F95" s="46">
        <v>1</v>
      </c>
      <c r="G95" s="379">
        <v>2057.19</v>
      </c>
      <c r="H95" s="37">
        <v>221.87</v>
      </c>
      <c r="I95" s="37">
        <v>163.16</v>
      </c>
      <c r="J95" s="46">
        <f t="shared" si="16"/>
        <v>2057.19</v>
      </c>
      <c r="K95" s="37">
        <f t="shared" si="14"/>
        <v>2057.19</v>
      </c>
      <c r="L95" s="38">
        <f t="shared" si="15"/>
        <v>2.7684621455135516E-2</v>
      </c>
      <c r="M95" s="38"/>
    </row>
    <row r="96" spans="1:13" s="64" customFormat="1" ht="25.5" x14ac:dyDescent="0.25">
      <c r="A96" s="55" t="s">
        <v>122</v>
      </c>
      <c r="B96" s="151" t="s">
        <v>957</v>
      </c>
      <c r="C96" s="54" t="s">
        <v>921</v>
      </c>
      <c r="D96" s="66" t="s">
        <v>123</v>
      </c>
      <c r="E96" s="54" t="s">
        <v>34</v>
      </c>
      <c r="F96" s="46">
        <v>1</v>
      </c>
      <c r="G96" s="379">
        <v>2888.56</v>
      </c>
      <c r="H96" s="37">
        <v>698.51</v>
      </c>
      <c r="I96" s="37">
        <v>0</v>
      </c>
      <c r="J96" s="37">
        <f t="shared" si="16"/>
        <v>2888.56</v>
      </c>
      <c r="K96" s="37">
        <f t="shared" si="14"/>
        <v>2888.56</v>
      </c>
      <c r="L96" s="38">
        <f t="shared" si="15"/>
        <v>3.8872777988638016E-2</v>
      </c>
      <c r="M96" s="38"/>
    </row>
    <row r="97" spans="1:13" s="64" customFormat="1" x14ac:dyDescent="0.25">
      <c r="A97" s="55" t="s">
        <v>124</v>
      </c>
      <c r="B97" s="151" t="s">
        <v>958</v>
      </c>
      <c r="C97" s="54" t="s">
        <v>921</v>
      </c>
      <c r="D97" s="66" t="s">
        <v>125</v>
      </c>
      <c r="E97" s="54" t="s">
        <v>34</v>
      </c>
      <c r="F97" s="46">
        <v>4</v>
      </c>
      <c r="G97" s="379">
        <v>2820.11</v>
      </c>
      <c r="H97" s="37">
        <v>443.1</v>
      </c>
      <c r="I97" s="37">
        <v>0</v>
      </c>
      <c r="J97" s="37">
        <f t="shared" si="16"/>
        <v>2820.11</v>
      </c>
      <c r="K97" s="37">
        <f t="shared" si="14"/>
        <v>11280.44</v>
      </c>
      <c r="L97" s="38">
        <f t="shared" si="15"/>
        <v>0.15180645018076544</v>
      </c>
      <c r="M97" s="38"/>
    </row>
    <row r="98" spans="1:13" s="64" customFormat="1" x14ac:dyDescent="0.25">
      <c r="A98" s="55" t="s">
        <v>126</v>
      </c>
      <c r="B98" s="151" t="s">
        <v>959</v>
      </c>
      <c r="C98" s="54" t="s">
        <v>921</v>
      </c>
      <c r="D98" s="66" t="s">
        <v>127</v>
      </c>
      <c r="E98" s="54" t="s">
        <v>34</v>
      </c>
      <c r="F98" s="46">
        <v>1</v>
      </c>
      <c r="G98" s="379">
        <v>4602</v>
      </c>
      <c r="H98" s="37">
        <v>930.7</v>
      </c>
      <c r="I98" s="37">
        <v>0</v>
      </c>
      <c r="J98" s="37">
        <f t="shared" si="16"/>
        <v>4602</v>
      </c>
      <c r="K98" s="37">
        <f t="shared" si="14"/>
        <v>4602</v>
      </c>
      <c r="L98" s="38">
        <f t="shared" si="15"/>
        <v>6.1931385985997227E-2</v>
      </c>
      <c r="M98" s="38"/>
    </row>
    <row r="99" spans="1:13" s="64" customFormat="1" ht="25.5" x14ac:dyDescent="0.25">
      <c r="A99" s="54" t="s">
        <v>128</v>
      </c>
      <c r="B99" s="149" t="s">
        <v>960</v>
      </c>
      <c r="C99" s="54" t="s">
        <v>921</v>
      </c>
      <c r="D99" s="66" t="s">
        <v>129</v>
      </c>
      <c r="E99" s="54" t="s">
        <v>11</v>
      </c>
      <c r="F99" s="46">
        <v>20.350000000000001</v>
      </c>
      <c r="G99" s="37">
        <v>298.88</v>
      </c>
      <c r="H99" s="379">
        <v>251.07</v>
      </c>
      <c r="I99" s="37">
        <v>0</v>
      </c>
      <c r="J99" s="37">
        <f>H99</f>
        <v>251.07</v>
      </c>
      <c r="K99" s="37">
        <f t="shared" si="14"/>
        <v>5109.2745000000004</v>
      </c>
      <c r="L99" s="38">
        <f t="shared" si="15"/>
        <v>6.8758029371558671E-2</v>
      </c>
      <c r="M99" s="38"/>
    </row>
    <row r="100" spans="1:13" s="11" customFormat="1" x14ac:dyDescent="0.25">
      <c r="A100" s="161" t="s">
        <v>660</v>
      </c>
      <c r="B100" s="161"/>
      <c r="C100" s="161"/>
      <c r="D100" s="60" t="s">
        <v>661</v>
      </c>
      <c r="E100" s="160"/>
      <c r="F100" s="45"/>
      <c r="G100" s="162"/>
      <c r="H100" s="162"/>
      <c r="I100" s="162"/>
      <c r="J100" s="162"/>
      <c r="K100" s="31">
        <f>K101+K111+K123</f>
        <v>343769.98320000002</v>
      </c>
      <c r="L100" s="164"/>
      <c r="M100" s="163">
        <f>K100/H485</f>
        <v>0.12442181575348821</v>
      </c>
    </row>
    <row r="101" spans="1:13" x14ac:dyDescent="0.25">
      <c r="A101" s="50" t="s">
        <v>130</v>
      </c>
      <c r="B101" s="50"/>
      <c r="C101" s="50"/>
      <c r="D101" s="192" t="s">
        <v>131</v>
      </c>
      <c r="E101" s="50"/>
      <c r="F101" s="42"/>
      <c r="G101" s="26"/>
      <c r="H101" s="26"/>
      <c r="I101" s="26"/>
      <c r="J101" s="26"/>
      <c r="K101" s="26">
        <f>SUM(K102:K110)</f>
        <v>190561.8168</v>
      </c>
      <c r="L101" s="29"/>
      <c r="M101" s="29">
        <f>K101/K100</f>
        <v>0.55432942407055386</v>
      </c>
    </row>
    <row r="102" spans="1:13" s="64" customFormat="1" x14ac:dyDescent="0.25">
      <c r="A102" s="55" t="s">
        <v>132</v>
      </c>
      <c r="B102" s="54" t="s">
        <v>921</v>
      </c>
      <c r="C102" s="54" t="s">
        <v>921</v>
      </c>
      <c r="D102" s="66" t="s">
        <v>133</v>
      </c>
      <c r="E102" s="54" t="s">
        <v>34</v>
      </c>
      <c r="F102" s="46">
        <v>24</v>
      </c>
      <c r="G102" s="379">
        <v>1501.74</v>
      </c>
      <c r="H102" s="37">
        <v>0</v>
      </c>
      <c r="I102" s="37">
        <v>0</v>
      </c>
      <c r="J102" s="37">
        <f>G102</f>
        <v>1501.74</v>
      </c>
      <c r="K102" s="37">
        <f>F102*J102</f>
        <v>36041.760000000002</v>
      </c>
      <c r="L102" s="38">
        <f t="shared" ref="L102:L110" si="17">K102/$K$101</f>
        <v>0.18913421694455634</v>
      </c>
      <c r="M102" s="38"/>
    </row>
    <row r="103" spans="1:13" s="64" customFormat="1" x14ac:dyDescent="0.25">
      <c r="A103" s="55" t="s">
        <v>134</v>
      </c>
      <c r="B103" s="54" t="s">
        <v>921</v>
      </c>
      <c r="C103" s="54" t="s">
        <v>921</v>
      </c>
      <c r="D103" s="66" t="s">
        <v>135</v>
      </c>
      <c r="E103" s="54" t="s">
        <v>34</v>
      </c>
      <c r="F103" s="46">
        <v>39</v>
      </c>
      <c r="G103" s="379">
        <v>887.24</v>
      </c>
      <c r="H103" s="37">
        <v>0</v>
      </c>
      <c r="I103" s="37">
        <v>0</v>
      </c>
      <c r="J103" s="37">
        <f>G103</f>
        <v>887.24</v>
      </c>
      <c r="K103" s="37">
        <f t="shared" ref="K103:K110" si="18">F103*J103</f>
        <v>34602.36</v>
      </c>
      <c r="L103" s="38">
        <f t="shared" si="17"/>
        <v>0.18158076251086624</v>
      </c>
      <c r="M103" s="38"/>
    </row>
    <row r="104" spans="1:13" s="64" customFormat="1" x14ac:dyDescent="0.25">
      <c r="A104" s="55" t="s">
        <v>136</v>
      </c>
      <c r="B104" s="54" t="s">
        <v>921</v>
      </c>
      <c r="C104" s="54" t="s">
        <v>921</v>
      </c>
      <c r="D104" s="66" t="s">
        <v>137</v>
      </c>
      <c r="E104" s="54" t="s">
        <v>34</v>
      </c>
      <c r="F104" s="46">
        <v>9</v>
      </c>
      <c r="G104" s="379">
        <v>1625.63</v>
      </c>
      <c r="H104" s="37">
        <v>0</v>
      </c>
      <c r="I104" s="37">
        <v>0</v>
      </c>
      <c r="J104" s="37">
        <f>G104</f>
        <v>1625.63</v>
      </c>
      <c r="K104" s="37">
        <f t="shared" si="18"/>
        <v>14630.670000000002</v>
      </c>
      <c r="L104" s="38">
        <f t="shared" si="17"/>
        <v>7.6776503528801374E-2</v>
      </c>
      <c r="M104" s="38"/>
    </row>
    <row r="105" spans="1:13" s="64" customFormat="1" ht="25.5" x14ac:dyDescent="0.25">
      <c r="A105" s="54" t="s">
        <v>138</v>
      </c>
      <c r="B105" s="149" t="s">
        <v>963</v>
      </c>
      <c r="C105" s="54" t="s">
        <v>921</v>
      </c>
      <c r="D105" s="66" t="s">
        <v>139</v>
      </c>
      <c r="E105" s="54" t="s">
        <v>11</v>
      </c>
      <c r="F105" s="46">
        <v>20.66</v>
      </c>
      <c r="G105" s="37">
        <v>953.68</v>
      </c>
      <c r="H105" s="379">
        <v>712.77</v>
      </c>
      <c r="I105" s="37">
        <v>0</v>
      </c>
      <c r="J105" s="37">
        <f>H105</f>
        <v>712.77</v>
      </c>
      <c r="K105" s="37">
        <f t="shared" si="18"/>
        <v>14725.8282</v>
      </c>
      <c r="L105" s="38">
        <f t="shared" si="17"/>
        <v>7.7275859599172339E-2</v>
      </c>
      <c r="M105" s="38"/>
    </row>
    <row r="106" spans="1:13" s="64" customFormat="1" x14ac:dyDescent="0.25">
      <c r="A106" s="55" t="s">
        <v>713</v>
      </c>
      <c r="B106" s="54" t="s">
        <v>921</v>
      </c>
      <c r="C106" s="54" t="s">
        <v>921</v>
      </c>
      <c r="D106" s="66" t="s">
        <v>716</v>
      </c>
      <c r="E106" s="54" t="s">
        <v>34</v>
      </c>
      <c r="F106" s="46">
        <v>3</v>
      </c>
      <c r="G106" s="379">
        <v>2291.91</v>
      </c>
      <c r="H106" s="37">
        <v>0</v>
      </c>
      <c r="I106" s="37">
        <v>0</v>
      </c>
      <c r="J106" s="37">
        <f>G106</f>
        <v>2291.91</v>
      </c>
      <c r="K106" s="37">
        <f t="shared" si="18"/>
        <v>6875.73</v>
      </c>
      <c r="L106" s="38">
        <f t="shared" si="17"/>
        <v>3.6081362549226073E-2</v>
      </c>
      <c r="M106" s="38"/>
    </row>
    <row r="107" spans="1:13" s="64" customFormat="1" x14ac:dyDescent="0.25">
      <c r="A107" s="55" t="s">
        <v>714</v>
      </c>
      <c r="B107" s="54" t="s">
        <v>921</v>
      </c>
      <c r="C107" s="54" t="s">
        <v>921</v>
      </c>
      <c r="D107" s="66" t="s">
        <v>717</v>
      </c>
      <c r="E107" s="54" t="s">
        <v>34</v>
      </c>
      <c r="F107" s="46">
        <v>4</v>
      </c>
      <c r="G107" s="379">
        <v>4445.3599999999997</v>
      </c>
      <c r="H107" s="37">
        <v>0</v>
      </c>
      <c r="I107" s="37">
        <v>0</v>
      </c>
      <c r="J107" s="37">
        <f>G107</f>
        <v>4445.3599999999997</v>
      </c>
      <c r="K107" s="37">
        <f t="shared" si="18"/>
        <v>17781.439999999999</v>
      </c>
      <c r="L107" s="38">
        <f t="shared" si="17"/>
        <v>9.3310613314849536E-2</v>
      </c>
      <c r="M107" s="38"/>
    </row>
    <row r="108" spans="1:13" s="64" customFormat="1" x14ac:dyDescent="0.25">
      <c r="A108" s="55" t="s">
        <v>140</v>
      </c>
      <c r="B108" s="54" t="s">
        <v>921</v>
      </c>
      <c r="C108" s="54" t="s">
        <v>921</v>
      </c>
      <c r="D108" s="66" t="s">
        <v>141</v>
      </c>
      <c r="E108" s="54" t="s">
        <v>34</v>
      </c>
      <c r="F108" s="46">
        <v>13</v>
      </c>
      <c r="G108" s="379">
        <v>3650.23</v>
      </c>
      <c r="H108" s="37">
        <v>0</v>
      </c>
      <c r="I108" s="37">
        <v>0</v>
      </c>
      <c r="J108" s="37">
        <f>G108</f>
        <v>3650.23</v>
      </c>
      <c r="K108" s="37">
        <f t="shared" si="18"/>
        <v>47452.99</v>
      </c>
      <c r="L108" s="38">
        <f t="shared" si="17"/>
        <v>0.24901625518087525</v>
      </c>
      <c r="M108" s="38"/>
    </row>
    <row r="109" spans="1:13" s="64" customFormat="1" x14ac:dyDescent="0.25">
      <c r="A109" s="54" t="s">
        <v>142</v>
      </c>
      <c r="B109" s="149" t="s">
        <v>961</v>
      </c>
      <c r="C109" s="54" t="s">
        <v>921</v>
      </c>
      <c r="D109" s="66" t="s">
        <v>143</v>
      </c>
      <c r="E109" s="54" t="s">
        <v>11</v>
      </c>
      <c r="F109" s="46">
        <v>8.1</v>
      </c>
      <c r="G109" s="37">
        <v>1158.72</v>
      </c>
      <c r="H109" s="379">
        <v>823.39</v>
      </c>
      <c r="I109" s="381">
        <v>0</v>
      </c>
      <c r="J109" s="37">
        <f>H109</f>
        <v>823.39</v>
      </c>
      <c r="K109" s="37">
        <f t="shared" si="18"/>
        <v>6669.4589999999998</v>
      </c>
      <c r="L109" s="38">
        <f t="shared" si="17"/>
        <v>3.4998926395626177E-2</v>
      </c>
      <c r="M109" s="38"/>
    </row>
    <row r="110" spans="1:13" s="64" customFormat="1" x14ac:dyDescent="0.25">
      <c r="A110" s="54" t="s">
        <v>715</v>
      </c>
      <c r="B110" s="149" t="s">
        <v>962</v>
      </c>
      <c r="C110" s="54" t="s">
        <v>921</v>
      </c>
      <c r="D110" s="66" t="s">
        <v>718</v>
      </c>
      <c r="E110" s="54" t="s">
        <v>11</v>
      </c>
      <c r="F110" s="46">
        <v>52.92</v>
      </c>
      <c r="G110" s="37">
        <v>335.91</v>
      </c>
      <c r="H110" s="379">
        <v>222.63</v>
      </c>
      <c r="I110" s="381">
        <v>0</v>
      </c>
      <c r="J110" s="37">
        <f>H110</f>
        <v>222.63</v>
      </c>
      <c r="K110" s="37">
        <f t="shared" si="18"/>
        <v>11781.579600000001</v>
      </c>
      <c r="L110" s="38">
        <f t="shared" si="17"/>
        <v>6.1825499976026682E-2</v>
      </c>
      <c r="M110" s="38"/>
    </row>
    <row r="111" spans="1:13" x14ac:dyDescent="0.25">
      <c r="A111" s="50" t="s">
        <v>144</v>
      </c>
      <c r="B111" s="50"/>
      <c r="C111" s="50"/>
      <c r="D111" s="192" t="s">
        <v>145</v>
      </c>
      <c r="E111" s="50"/>
      <c r="F111" s="42"/>
      <c r="G111" s="26"/>
      <c r="H111" s="26"/>
      <c r="I111" s="26"/>
      <c r="J111" s="26"/>
      <c r="K111" s="26">
        <f>SUM(K112:K122)</f>
        <v>112638.985</v>
      </c>
      <c r="L111" s="29"/>
      <c r="M111" s="29">
        <f>K111/K100</f>
        <v>0.32765799954811176</v>
      </c>
    </row>
    <row r="112" spans="1:13" x14ac:dyDescent="0.25">
      <c r="A112" s="55" t="s">
        <v>146</v>
      </c>
      <c r="B112" s="52" t="s">
        <v>921</v>
      </c>
      <c r="C112" s="52" t="s">
        <v>921</v>
      </c>
      <c r="D112" s="56" t="s">
        <v>147</v>
      </c>
      <c r="E112" s="52" t="s">
        <v>34</v>
      </c>
      <c r="F112" s="44">
        <v>2</v>
      </c>
      <c r="G112" s="379">
        <v>2384.2800000000002</v>
      </c>
      <c r="H112" s="27">
        <v>0</v>
      </c>
      <c r="I112" s="27">
        <v>0</v>
      </c>
      <c r="J112" s="27">
        <f>G112</f>
        <v>2384.2800000000002</v>
      </c>
      <c r="K112" s="27">
        <f>F112*J112</f>
        <v>4768.5600000000004</v>
      </c>
      <c r="L112" s="30">
        <f>K112/$K$111</f>
        <v>4.2334898525585973E-2</v>
      </c>
      <c r="M112" s="30"/>
    </row>
    <row r="113" spans="1:13" s="64" customFormat="1" x14ac:dyDescent="0.25">
      <c r="A113" s="55" t="s">
        <v>719</v>
      </c>
      <c r="B113" s="151" t="s">
        <v>964</v>
      </c>
      <c r="C113" s="54" t="s">
        <v>921</v>
      </c>
      <c r="D113" s="66" t="s">
        <v>1135</v>
      </c>
      <c r="E113" s="54" t="s">
        <v>34</v>
      </c>
      <c r="F113" s="46">
        <v>2</v>
      </c>
      <c r="G113" s="379">
        <v>4937.34</v>
      </c>
      <c r="H113" s="37">
        <v>917.36</v>
      </c>
      <c r="I113" s="27">
        <v>0</v>
      </c>
      <c r="J113" s="27">
        <f t="shared" ref="J113:J122" si="19">G113</f>
        <v>4937.34</v>
      </c>
      <c r="K113" s="27">
        <f t="shared" ref="K113:K122" si="20">F113*J113</f>
        <v>9874.68</v>
      </c>
      <c r="L113" s="38">
        <f t="shared" ref="L113:L122" si="21">K113/$K$111</f>
        <v>8.7666628032914182E-2</v>
      </c>
      <c r="M113" s="38"/>
    </row>
    <row r="114" spans="1:13" s="64" customFormat="1" x14ac:dyDescent="0.25">
      <c r="A114" s="55" t="s">
        <v>148</v>
      </c>
      <c r="B114" s="54" t="s">
        <v>921</v>
      </c>
      <c r="C114" s="54" t="s">
        <v>921</v>
      </c>
      <c r="D114" s="66" t="s">
        <v>149</v>
      </c>
      <c r="E114" s="54" t="s">
        <v>34</v>
      </c>
      <c r="F114" s="46">
        <v>1</v>
      </c>
      <c r="G114" s="379">
        <v>4372.5</v>
      </c>
      <c r="H114" s="37">
        <v>0</v>
      </c>
      <c r="I114" s="27">
        <v>0</v>
      </c>
      <c r="J114" s="27">
        <f t="shared" si="19"/>
        <v>4372.5</v>
      </c>
      <c r="K114" s="27">
        <f t="shared" si="20"/>
        <v>4372.5</v>
      </c>
      <c r="L114" s="38">
        <f t="shared" si="21"/>
        <v>3.8818709170719182E-2</v>
      </c>
      <c r="M114" s="38"/>
    </row>
    <row r="115" spans="1:13" s="64" customFormat="1" x14ac:dyDescent="0.25">
      <c r="A115" s="55" t="s">
        <v>150</v>
      </c>
      <c r="B115" s="54" t="s">
        <v>921</v>
      </c>
      <c r="C115" s="54" t="s">
        <v>921</v>
      </c>
      <c r="D115" s="66" t="s">
        <v>151</v>
      </c>
      <c r="E115" s="54" t="s">
        <v>34</v>
      </c>
      <c r="F115" s="46">
        <v>4</v>
      </c>
      <c r="G115" s="379">
        <v>2738.51</v>
      </c>
      <c r="H115" s="37">
        <v>0</v>
      </c>
      <c r="I115" s="27">
        <v>0</v>
      </c>
      <c r="J115" s="27">
        <f t="shared" si="19"/>
        <v>2738.51</v>
      </c>
      <c r="K115" s="27">
        <f t="shared" si="20"/>
        <v>10954.04</v>
      </c>
      <c r="L115" s="38">
        <f t="shared" si="21"/>
        <v>9.7249100744293826E-2</v>
      </c>
      <c r="M115" s="38"/>
    </row>
    <row r="116" spans="1:13" s="64" customFormat="1" x14ac:dyDescent="0.25">
      <c r="A116" s="55" t="s">
        <v>152</v>
      </c>
      <c r="B116" s="54" t="s">
        <v>921</v>
      </c>
      <c r="C116" s="54" t="s">
        <v>921</v>
      </c>
      <c r="D116" s="66" t="s">
        <v>153</v>
      </c>
      <c r="E116" s="54" t="s">
        <v>34</v>
      </c>
      <c r="F116" s="46" t="s">
        <v>35</v>
      </c>
      <c r="G116" s="379">
        <v>5449.24</v>
      </c>
      <c r="H116" s="37">
        <v>0</v>
      </c>
      <c r="I116" s="27">
        <v>0</v>
      </c>
      <c r="J116" s="27">
        <f t="shared" si="19"/>
        <v>5449.24</v>
      </c>
      <c r="K116" s="27">
        <f t="shared" si="20"/>
        <v>5449.24</v>
      </c>
      <c r="L116" s="38">
        <f t="shared" si="21"/>
        <v>4.837792172931956E-2</v>
      </c>
      <c r="M116" s="38"/>
    </row>
    <row r="117" spans="1:13" s="64" customFormat="1" ht="25.5" x14ac:dyDescent="0.25">
      <c r="A117" s="55" t="s">
        <v>154</v>
      </c>
      <c r="B117" s="54" t="s">
        <v>921</v>
      </c>
      <c r="C117" s="54" t="s">
        <v>921</v>
      </c>
      <c r="D117" s="66" t="s">
        <v>155</v>
      </c>
      <c r="E117" s="54" t="s">
        <v>31</v>
      </c>
      <c r="F117" s="46">
        <v>57.6</v>
      </c>
      <c r="G117" s="379">
        <v>135.80000000000001</v>
      </c>
      <c r="H117" s="37">
        <v>0</v>
      </c>
      <c r="I117" s="27">
        <v>0</v>
      </c>
      <c r="J117" s="27">
        <f t="shared" si="19"/>
        <v>135.80000000000001</v>
      </c>
      <c r="K117" s="27">
        <f t="shared" si="20"/>
        <v>7822.0800000000008</v>
      </c>
      <c r="L117" s="38">
        <f t="shared" si="21"/>
        <v>6.9443807576923755E-2</v>
      </c>
      <c r="M117" s="38"/>
    </row>
    <row r="118" spans="1:13" s="64" customFormat="1" x14ac:dyDescent="0.25">
      <c r="A118" s="55" t="s">
        <v>156</v>
      </c>
      <c r="B118" s="54" t="s">
        <v>921</v>
      </c>
      <c r="C118" s="54" t="s">
        <v>921</v>
      </c>
      <c r="D118" s="66" t="s">
        <v>157</v>
      </c>
      <c r="E118" s="54" t="s">
        <v>31</v>
      </c>
      <c r="F118" s="46">
        <v>48.9</v>
      </c>
      <c r="G118" s="379">
        <v>129.15</v>
      </c>
      <c r="H118" s="37">
        <v>0</v>
      </c>
      <c r="I118" s="27">
        <v>0</v>
      </c>
      <c r="J118" s="27">
        <f t="shared" si="19"/>
        <v>129.15</v>
      </c>
      <c r="K118" s="27">
        <f t="shared" si="20"/>
        <v>6315.4350000000004</v>
      </c>
      <c r="L118" s="38">
        <f t="shared" si="21"/>
        <v>5.6067932430321529E-2</v>
      </c>
      <c r="M118" s="38"/>
    </row>
    <row r="119" spans="1:13" s="64" customFormat="1" ht="25.5" x14ac:dyDescent="0.25">
      <c r="A119" s="55" t="s">
        <v>158</v>
      </c>
      <c r="B119" s="54" t="s">
        <v>921</v>
      </c>
      <c r="C119" s="54" t="s">
        <v>921</v>
      </c>
      <c r="D119" s="66" t="s">
        <v>159</v>
      </c>
      <c r="E119" s="54" t="s">
        <v>31</v>
      </c>
      <c r="F119" s="46" t="s">
        <v>160</v>
      </c>
      <c r="G119" s="379">
        <v>132.88999999999999</v>
      </c>
      <c r="H119" s="37">
        <v>0</v>
      </c>
      <c r="I119" s="27">
        <v>0</v>
      </c>
      <c r="J119" s="27">
        <f t="shared" si="19"/>
        <v>132.88999999999999</v>
      </c>
      <c r="K119" s="27">
        <f t="shared" si="20"/>
        <v>4651.1499999999996</v>
      </c>
      <c r="L119" s="38">
        <f t="shared" si="21"/>
        <v>4.1292541831764548E-2</v>
      </c>
      <c r="M119" s="38"/>
    </row>
    <row r="120" spans="1:13" s="64" customFormat="1" ht="25.5" x14ac:dyDescent="0.25">
      <c r="A120" s="55" t="s">
        <v>720</v>
      </c>
      <c r="B120" s="54" t="s">
        <v>921</v>
      </c>
      <c r="C120" s="54" t="s">
        <v>921</v>
      </c>
      <c r="D120" s="66" t="s">
        <v>721</v>
      </c>
      <c r="E120" s="54" t="s">
        <v>34</v>
      </c>
      <c r="F120" s="46">
        <v>4</v>
      </c>
      <c r="G120" s="379">
        <v>5499.01</v>
      </c>
      <c r="H120" s="37">
        <v>0</v>
      </c>
      <c r="I120" s="27">
        <v>0</v>
      </c>
      <c r="J120" s="27">
        <f t="shared" si="19"/>
        <v>5499.01</v>
      </c>
      <c r="K120" s="27">
        <f t="shared" si="20"/>
        <v>21996.04</v>
      </c>
      <c r="L120" s="38">
        <f t="shared" si="21"/>
        <v>0.19527910341166516</v>
      </c>
      <c r="M120" s="38"/>
    </row>
    <row r="121" spans="1:13" s="64" customFormat="1" x14ac:dyDescent="0.25">
      <c r="A121" s="55" t="s">
        <v>161</v>
      </c>
      <c r="B121" s="54" t="s">
        <v>921</v>
      </c>
      <c r="C121" s="54" t="s">
        <v>921</v>
      </c>
      <c r="D121" s="66" t="s">
        <v>162</v>
      </c>
      <c r="E121" s="54" t="s">
        <v>34</v>
      </c>
      <c r="F121" s="46" t="s">
        <v>119</v>
      </c>
      <c r="G121" s="379">
        <v>10309.030000000001</v>
      </c>
      <c r="H121" s="37">
        <v>0</v>
      </c>
      <c r="I121" s="27">
        <v>0</v>
      </c>
      <c r="J121" s="27">
        <f t="shared" si="19"/>
        <v>10309.030000000001</v>
      </c>
      <c r="K121" s="27">
        <f t="shared" si="20"/>
        <v>20618.060000000001</v>
      </c>
      <c r="L121" s="38">
        <f t="shared" si="21"/>
        <v>0.18304550595870517</v>
      </c>
      <c r="M121" s="38"/>
    </row>
    <row r="122" spans="1:13" s="64" customFormat="1" x14ac:dyDescent="0.25">
      <c r="A122" s="55" t="s">
        <v>163</v>
      </c>
      <c r="B122" s="54" t="s">
        <v>921</v>
      </c>
      <c r="C122" s="54" t="s">
        <v>921</v>
      </c>
      <c r="D122" s="66" t="s">
        <v>164</v>
      </c>
      <c r="E122" s="54" t="s">
        <v>34</v>
      </c>
      <c r="F122" s="46">
        <v>8</v>
      </c>
      <c r="G122" s="379">
        <v>1977.15</v>
      </c>
      <c r="H122" s="37">
        <v>0</v>
      </c>
      <c r="I122" s="27">
        <v>0</v>
      </c>
      <c r="J122" s="27">
        <f t="shared" si="19"/>
        <v>1977.15</v>
      </c>
      <c r="K122" s="27">
        <f t="shared" si="20"/>
        <v>15817.2</v>
      </c>
      <c r="L122" s="38">
        <f t="shared" si="21"/>
        <v>0.14042385058778717</v>
      </c>
      <c r="M122" s="38"/>
    </row>
    <row r="123" spans="1:13" s="67" customFormat="1" x14ac:dyDescent="0.25">
      <c r="A123" s="50" t="s">
        <v>165</v>
      </c>
      <c r="B123" s="50"/>
      <c r="C123" s="50"/>
      <c r="D123" s="192" t="s">
        <v>166</v>
      </c>
      <c r="E123" s="50"/>
      <c r="F123" s="42"/>
      <c r="G123" s="26"/>
      <c r="H123" s="26"/>
      <c r="I123" s="26"/>
      <c r="J123" s="26"/>
      <c r="K123" s="26">
        <f>SUM(K124:K128)</f>
        <v>40569.181400000001</v>
      </c>
      <c r="L123" s="29"/>
      <c r="M123" s="29">
        <f>K123/K100</f>
        <v>0.11801257638133428</v>
      </c>
    </row>
    <row r="124" spans="1:13" s="64" customFormat="1" x14ac:dyDescent="0.25">
      <c r="A124" s="55" t="s">
        <v>167</v>
      </c>
      <c r="B124" s="151" t="s">
        <v>965</v>
      </c>
      <c r="C124" s="54">
        <v>101798</v>
      </c>
      <c r="D124" s="66" t="s">
        <v>1136</v>
      </c>
      <c r="E124" s="54" t="s">
        <v>34</v>
      </c>
      <c r="F124" s="46">
        <v>2</v>
      </c>
      <c r="G124" s="379">
        <v>978.41</v>
      </c>
      <c r="H124" s="37">
        <v>236.07</v>
      </c>
      <c r="I124" s="37">
        <v>380.52</v>
      </c>
      <c r="J124" s="381">
        <f>G124</f>
        <v>978.41</v>
      </c>
      <c r="K124" s="37">
        <f>F124*J124</f>
        <v>1956.82</v>
      </c>
      <c r="L124" s="38">
        <f>K124/$K$123</f>
        <v>4.8234150467724252E-2</v>
      </c>
      <c r="M124" s="38"/>
    </row>
    <row r="125" spans="1:13" s="64" customFormat="1" x14ac:dyDescent="0.25">
      <c r="A125" s="55" t="s">
        <v>168</v>
      </c>
      <c r="B125" s="54" t="s">
        <v>921</v>
      </c>
      <c r="C125" s="54" t="s">
        <v>921</v>
      </c>
      <c r="D125" s="66" t="s">
        <v>169</v>
      </c>
      <c r="E125" s="54" t="s">
        <v>34</v>
      </c>
      <c r="F125" s="46">
        <v>1</v>
      </c>
      <c r="G125" s="379">
        <v>580.79</v>
      </c>
      <c r="H125" s="37">
        <v>0</v>
      </c>
      <c r="I125" s="37">
        <v>0</v>
      </c>
      <c r="J125" s="381">
        <f>G125</f>
        <v>580.79</v>
      </c>
      <c r="K125" s="37">
        <f t="shared" ref="K125:K128" si="22">F125*J125</f>
        <v>580.79</v>
      </c>
      <c r="L125" s="38">
        <f t="shared" ref="L125:L128" si="23">K125/$K$123</f>
        <v>1.4316039416067685E-2</v>
      </c>
      <c r="M125" s="38"/>
    </row>
    <row r="126" spans="1:13" s="64" customFormat="1" ht="25.5" x14ac:dyDescent="0.25">
      <c r="A126" s="55" t="s">
        <v>170</v>
      </c>
      <c r="B126" s="151" t="s">
        <v>966</v>
      </c>
      <c r="C126" s="54" t="s">
        <v>921</v>
      </c>
      <c r="D126" s="66" t="s">
        <v>171</v>
      </c>
      <c r="E126" s="54" t="s">
        <v>31</v>
      </c>
      <c r="F126" s="46">
        <v>13.3</v>
      </c>
      <c r="G126" s="379">
        <v>1624.26</v>
      </c>
      <c r="H126" s="37">
        <v>546.26</v>
      </c>
      <c r="I126" s="381">
        <v>0</v>
      </c>
      <c r="J126" s="381">
        <f>G126</f>
        <v>1624.26</v>
      </c>
      <c r="K126" s="37">
        <f t="shared" si="22"/>
        <v>21602.657999999999</v>
      </c>
      <c r="L126" s="38">
        <f t="shared" si="23"/>
        <v>0.53248937381812689</v>
      </c>
      <c r="M126" s="38"/>
    </row>
    <row r="127" spans="1:13" s="64" customFormat="1" x14ac:dyDescent="0.25">
      <c r="A127" s="54" t="s">
        <v>172</v>
      </c>
      <c r="B127" s="149" t="s">
        <v>967</v>
      </c>
      <c r="C127" s="54" t="s">
        <v>921</v>
      </c>
      <c r="D127" s="66" t="s">
        <v>173</v>
      </c>
      <c r="E127" s="54" t="s">
        <v>11</v>
      </c>
      <c r="F127" s="46">
        <v>30.53</v>
      </c>
      <c r="G127" s="37">
        <v>627</v>
      </c>
      <c r="H127" s="379">
        <v>510.78</v>
      </c>
      <c r="I127" s="37">
        <v>0</v>
      </c>
      <c r="J127" s="381">
        <f>H127</f>
        <v>510.78</v>
      </c>
      <c r="K127" s="37">
        <f t="shared" si="22"/>
        <v>15594.1134</v>
      </c>
      <c r="L127" s="38">
        <f t="shared" si="23"/>
        <v>0.38438324022973752</v>
      </c>
      <c r="M127" s="38"/>
    </row>
    <row r="128" spans="1:13" s="64" customFormat="1" x14ac:dyDescent="0.25">
      <c r="A128" s="54" t="s">
        <v>174</v>
      </c>
      <c r="B128" s="149" t="s">
        <v>968</v>
      </c>
      <c r="C128" s="54" t="s">
        <v>921</v>
      </c>
      <c r="D128" s="66" t="s">
        <v>1137</v>
      </c>
      <c r="E128" s="54" t="s">
        <v>34</v>
      </c>
      <c r="F128" s="46">
        <v>1</v>
      </c>
      <c r="G128" s="37">
        <v>846.5</v>
      </c>
      <c r="H128" s="379">
        <v>834.8</v>
      </c>
      <c r="I128" s="37">
        <v>0</v>
      </c>
      <c r="J128" s="381">
        <f>H128</f>
        <v>834.8</v>
      </c>
      <c r="K128" s="37">
        <f t="shared" si="22"/>
        <v>834.8</v>
      </c>
      <c r="L128" s="38">
        <f t="shared" si="23"/>
        <v>2.0577196068343639E-2</v>
      </c>
      <c r="M128" s="38"/>
    </row>
    <row r="129" spans="1:13" s="11" customFormat="1" x14ac:dyDescent="0.25">
      <c r="A129" s="161" t="s">
        <v>662</v>
      </c>
      <c r="B129" s="161"/>
      <c r="C129" s="161"/>
      <c r="D129" s="60" t="s">
        <v>180</v>
      </c>
      <c r="E129" s="160"/>
      <c r="F129" s="45"/>
      <c r="G129" s="162"/>
      <c r="H129" s="162"/>
      <c r="I129" s="162"/>
      <c r="J129" s="162"/>
      <c r="K129" s="31">
        <f>K130+K133+K135</f>
        <v>96135.405799999993</v>
      </c>
      <c r="L129" s="164"/>
      <c r="M129" s="163">
        <f>K129/H485</f>
        <v>3.4794607826115813E-2</v>
      </c>
    </row>
    <row r="130" spans="1:13" x14ac:dyDescent="0.25">
      <c r="A130" s="50" t="s">
        <v>175</v>
      </c>
      <c r="B130" s="50"/>
      <c r="C130" s="50"/>
      <c r="D130" s="192" t="s">
        <v>176</v>
      </c>
      <c r="E130" s="50"/>
      <c r="F130" s="42"/>
      <c r="G130" s="26"/>
      <c r="H130" s="26"/>
      <c r="I130" s="26"/>
      <c r="J130" s="26"/>
      <c r="K130" s="26">
        <f>SUM(K131:K132)</f>
        <v>39158.878499999999</v>
      </c>
      <c r="L130" s="29"/>
      <c r="M130" s="29">
        <f>K130/K129</f>
        <v>0.40733045410414237</v>
      </c>
    </row>
    <row r="131" spans="1:13" s="64" customFormat="1" x14ac:dyDescent="0.25">
      <c r="A131" s="54" t="s">
        <v>722</v>
      </c>
      <c r="B131" s="149" t="s">
        <v>969</v>
      </c>
      <c r="C131" s="151">
        <v>92543</v>
      </c>
      <c r="D131" s="66" t="s">
        <v>912</v>
      </c>
      <c r="E131" s="54" t="s">
        <v>11</v>
      </c>
      <c r="F131" s="46">
        <v>223.65</v>
      </c>
      <c r="G131" s="37">
        <v>26.77</v>
      </c>
      <c r="H131" s="379">
        <v>19.48</v>
      </c>
      <c r="I131" s="37">
        <v>21.24</v>
      </c>
      <c r="J131" s="37">
        <f>H131</f>
        <v>19.48</v>
      </c>
      <c r="K131" s="37">
        <f>F131*J131</f>
        <v>4356.7020000000002</v>
      </c>
      <c r="L131" s="38">
        <f>K131/$K$130</f>
        <v>0.1112570677937061</v>
      </c>
      <c r="M131" s="38"/>
    </row>
    <row r="132" spans="1:13" s="64" customFormat="1" x14ac:dyDescent="0.25">
      <c r="A132" s="55" t="s">
        <v>177</v>
      </c>
      <c r="B132" s="54" t="s">
        <v>921</v>
      </c>
      <c r="C132" s="382" t="s">
        <v>921</v>
      </c>
      <c r="D132" s="66" t="s">
        <v>178</v>
      </c>
      <c r="E132" s="54" t="s">
        <v>11</v>
      </c>
      <c r="F132" s="46">
        <v>670.95</v>
      </c>
      <c r="G132" s="379">
        <v>51.87</v>
      </c>
      <c r="H132" s="37">
        <v>0</v>
      </c>
      <c r="I132" s="37">
        <v>0</v>
      </c>
      <c r="J132" s="37">
        <f>G132</f>
        <v>51.87</v>
      </c>
      <c r="K132" s="37">
        <f>F132*J132</f>
        <v>34802.176500000001</v>
      </c>
      <c r="L132" s="38">
        <f>K132/$K$130</f>
        <v>0.88874293220629397</v>
      </c>
      <c r="M132" s="38"/>
    </row>
    <row r="133" spans="1:13" x14ac:dyDescent="0.25">
      <c r="A133" s="50" t="s">
        <v>179</v>
      </c>
      <c r="B133" s="50"/>
      <c r="C133" s="50"/>
      <c r="D133" s="192" t="s">
        <v>180</v>
      </c>
      <c r="E133" s="50"/>
      <c r="F133" s="42"/>
      <c r="G133" s="26"/>
      <c r="H133" s="26"/>
      <c r="I133" s="26"/>
      <c r="J133" s="26"/>
      <c r="K133" s="26">
        <f>SUM(K134:K134)</f>
        <v>53624.759300000005</v>
      </c>
      <c r="L133" s="29"/>
      <c r="M133" s="29">
        <f>K133/K129</f>
        <v>0.55780447228319718</v>
      </c>
    </row>
    <row r="134" spans="1:13" x14ac:dyDescent="0.25">
      <c r="A134" s="55" t="s">
        <v>905</v>
      </c>
      <c r="B134" s="150" t="s">
        <v>970</v>
      </c>
      <c r="C134" s="52">
        <v>94218</v>
      </c>
      <c r="D134" s="56" t="s">
        <v>723</v>
      </c>
      <c r="E134" s="52" t="s">
        <v>11</v>
      </c>
      <c r="F134" s="44">
        <v>979.09</v>
      </c>
      <c r="G134" s="379">
        <v>54.77</v>
      </c>
      <c r="H134" s="27">
        <v>59.34</v>
      </c>
      <c r="I134" s="27">
        <v>92.55</v>
      </c>
      <c r="J134" s="27">
        <f>G134</f>
        <v>54.77</v>
      </c>
      <c r="K134" s="27">
        <f>F134*J134</f>
        <v>53624.759300000005</v>
      </c>
      <c r="L134" s="30">
        <f>K134/K133</f>
        <v>1</v>
      </c>
      <c r="M134" s="30"/>
    </row>
    <row r="135" spans="1:13" x14ac:dyDescent="0.25">
      <c r="A135" s="50" t="s">
        <v>181</v>
      </c>
      <c r="B135" s="50"/>
      <c r="C135" s="50"/>
      <c r="D135" s="192" t="s">
        <v>182</v>
      </c>
      <c r="E135" s="50"/>
      <c r="F135" s="42"/>
      <c r="G135" s="26"/>
      <c r="H135" s="26"/>
      <c r="I135" s="26"/>
      <c r="J135" s="26"/>
      <c r="K135" s="26">
        <f>SUM(K136:K137)</f>
        <v>3351.768</v>
      </c>
      <c r="L135" s="29"/>
      <c r="M135" s="29">
        <f>K135/K129</f>
        <v>3.4865073612660613E-2</v>
      </c>
    </row>
    <row r="136" spans="1:13" x14ac:dyDescent="0.25">
      <c r="A136" s="55" t="s">
        <v>724</v>
      </c>
      <c r="B136" s="150" t="s">
        <v>971</v>
      </c>
      <c r="C136" s="52">
        <v>94223</v>
      </c>
      <c r="D136" s="56" t="s">
        <v>726</v>
      </c>
      <c r="E136" s="52" t="s">
        <v>31</v>
      </c>
      <c r="F136" s="44">
        <v>49.7</v>
      </c>
      <c r="G136" s="379">
        <v>38.81</v>
      </c>
      <c r="H136" s="27">
        <v>62.6</v>
      </c>
      <c r="I136" s="27">
        <v>52.67</v>
      </c>
      <c r="J136" s="27">
        <f>G136</f>
        <v>38.81</v>
      </c>
      <c r="K136" s="27">
        <f>F136*J136</f>
        <v>1928.8570000000002</v>
      </c>
      <c r="L136" s="30">
        <f>K136/$K$135</f>
        <v>0.57547449584816135</v>
      </c>
      <c r="M136" s="30"/>
    </row>
    <row r="137" spans="1:13" x14ac:dyDescent="0.25">
      <c r="A137" s="52" t="s">
        <v>725</v>
      </c>
      <c r="B137" s="52" t="s">
        <v>921</v>
      </c>
      <c r="C137" s="55">
        <v>100435</v>
      </c>
      <c r="D137" s="56" t="s">
        <v>727</v>
      </c>
      <c r="E137" s="52" t="s">
        <v>31</v>
      </c>
      <c r="F137" s="44">
        <v>49.7</v>
      </c>
      <c r="G137" s="27">
        <v>43.95</v>
      </c>
      <c r="H137" s="37">
        <v>0</v>
      </c>
      <c r="I137" s="379">
        <v>28.63</v>
      </c>
      <c r="J137" s="37">
        <f>I137</f>
        <v>28.63</v>
      </c>
      <c r="K137" s="27">
        <f>F137*J137</f>
        <v>1422.9110000000001</v>
      </c>
      <c r="L137" s="30">
        <f>K137/$K$135</f>
        <v>0.42452550415183871</v>
      </c>
      <c r="M137" s="30"/>
    </row>
    <row r="138" spans="1:13" s="11" customFormat="1" x14ac:dyDescent="0.25">
      <c r="A138" s="161" t="s">
        <v>663</v>
      </c>
      <c r="B138" s="161"/>
      <c r="C138" s="161"/>
      <c r="D138" s="60" t="s">
        <v>664</v>
      </c>
      <c r="E138" s="160"/>
      <c r="F138" s="45"/>
      <c r="G138" s="162"/>
      <c r="H138" s="162"/>
      <c r="I138" s="162"/>
      <c r="J138" s="162"/>
      <c r="K138" s="31">
        <f>K139+K141+K148+K156+K163+K170+K172+K176+K191+K196+K199+K203+K208+K215+K229+K233+K247</f>
        <v>332909.12089999992</v>
      </c>
      <c r="L138" s="164"/>
      <c r="M138" s="163">
        <f>K138/H485</f>
        <v>0.12049090766362035</v>
      </c>
    </row>
    <row r="139" spans="1:13" x14ac:dyDescent="0.25">
      <c r="A139" s="50" t="s">
        <v>183</v>
      </c>
      <c r="B139" s="50"/>
      <c r="C139" s="50"/>
      <c r="D139" s="192" t="s">
        <v>184</v>
      </c>
      <c r="E139" s="50"/>
      <c r="F139" s="42"/>
      <c r="G139" s="26"/>
      <c r="H139" s="26"/>
      <c r="I139" s="26"/>
      <c r="J139" s="26"/>
      <c r="K139" s="26">
        <f>SUM(K140)</f>
        <v>1261.3699999999999</v>
      </c>
      <c r="L139" s="29"/>
      <c r="M139" s="29">
        <f>K139/K138</f>
        <v>3.7889319361090541E-3</v>
      </c>
    </row>
    <row r="140" spans="1:13" x14ac:dyDescent="0.25">
      <c r="A140" s="52" t="s">
        <v>185</v>
      </c>
      <c r="B140" s="149" t="s">
        <v>972</v>
      </c>
      <c r="C140" s="52" t="s">
        <v>921</v>
      </c>
      <c r="D140" s="56" t="s">
        <v>186</v>
      </c>
      <c r="E140" s="52" t="s">
        <v>34</v>
      </c>
      <c r="F140" s="44">
        <v>1</v>
      </c>
      <c r="G140" s="27">
        <v>1492.27</v>
      </c>
      <c r="H140" s="379">
        <v>1261.3699999999999</v>
      </c>
      <c r="I140" s="381">
        <v>0</v>
      </c>
      <c r="J140" s="381">
        <f>H140</f>
        <v>1261.3699999999999</v>
      </c>
      <c r="K140" s="27">
        <f>F140*J140</f>
        <v>1261.3699999999999</v>
      </c>
      <c r="L140" s="30">
        <f>K140/K139</f>
        <v>1</v>
      </c>
      <c r="M140" s="30"/>
    </row>
    <row r="141" spans="1:13" x14ac:dyDescent="0.25">
      <c r="A141" s="50" t="s">
        <v>187</v>
      </c>
      <c r="B141" s="50"/>
      <c r="C141" s="50"/>
      <c r="D141" s="192" t="s">
        <v>188</v>
      </c>
      <c r="E141" s="50"/>
      <c r="F141" s="42"/>
      <c r="G141" s="26"/>
      <c r="H141" s="26"/>
      <c r="I141" s="26"/>
      <c r="J141" s="26"/>
      <c r="K141" s="26">
        <f>SUM(K142:K147)</f>
        <v>15157.967999999997</v>
      </c>
      <c r="L141" s="29"/>
      <c r="M141" s="29">
        <f>K141/K138</f>
        <v>4.5531849530049934E-2</v>
      </c>
    </row>
    <row r="142" spans="1:13" x14ac:dyDescent="0.25">
      <c r="A142" s="54" t="s">
        <v>189</v>
      </c>
      <c r="B142" s="149" t="s">
        <v>973</v>
      </c>
      <c r="C142" s="54" t="s">
        <v>921</v>
      </c>
      <c r="D142" s="66" t="s">
        <v>190</v>
      </c>
      <c r="E142" s="54" t="s">
        <v>34</v>
      </c>
      <c r="F142" s="46">
        <v>1</v>
      </c>
      <c r="G142" s="37">
        <v>15519.13</v>
      </c>
      <c r="H142" s="379">
        <v>10828.71</v>
      </c>
      <c r="I142" s="37">
        <v>0</v>
      </c>
      <c r="J142" s="37">
        <f>H142</f>
        <v>10828.71</v>
      </c>
      <c r="K142" s="27">
        <f>F142*J142</f>
        <v>10828.71</v>
      </c>
      <c r="L142" s="30">
        <f>K142/$K$141</f>
        <v>0.71439060961205358</v>
      </c>
      <c r="M142" s="30"/>
    </row>
    <row r="143" spans="1:13" x14ac:dyDescent="0.25">
      <c r="A143" s="54" t="s">
        <v>191</v>
      </c>
      <c r="B143" s="149" t="s">
        <v>974</v>
      </c>
      <c r="C143" s="54" t="s">
        <v>921</v>
      </c>
      <c r="D143" s="66" t="s">
        <v>192</v>
      </c>
      <c r="E143" s="54" t="s">
        <v>31</v>
      </c>
      <c r="F143" s="46">
        <v>39.9</v>
      </c>
      <c r="G143" s="37">
        <v>25.49</v>
      </c>
      <c r="H143" s="379">
        <v>13.37</v>
      </c>
      <c r="I143" s="37">
        <v>0</v>
      </c>
      <c r="J143" s="37">
        <f>H143</f>
        <v>13.37</v>
      </c>
      <c r="K143" s="27">
        <f t="shared" ref="K143:K147" si="24">F143*J143</f>
        <v>533.46299999999997</v>
      </c>
      <c r="L143" s="30">
        <f t="shared" ref="L143:L147" si="25">K143/$K$141</f>
        <v>3.5193569481080843E-2</v>
      </c>
      <c r="M143" s="30"/>
    </row>
    <row r="144" spans="1:13" x14ac:dyDescent="0.25">
      <c r="A144" s="55" t="s">
        <v>728</v>
      </c>
      <c r="B144" s="54" t="s">
        <v>921</v>
      </c>
      <c r="C144" s="54" t="s">
        <v>921</v>
      </c>
      <c r="D144" s="66" t="s">
        <v>729</v>
      </c>
      <c r="E144" s="54" t="s">
        <v>31</v>
      </c>
      <c r="F144" s="46">
        <v>39.9</v>
      </c>
      <c r="G144" s="379">
        <v>11.49</v>
      </c>
      <c r="H144" s="37">
        <v>0</v>
      </c>
      <c r="I144" s="37">
        <v>0</v>
      </c>
      <c r="J144" s="37">
        <f>G144</f>
        <v>11.49</v>
      </c>
      <c r="K144" s="27">
        <f t="shared" si="24"/>
        <v>458.45099999999996</v>
      </c>
      <c r="L144" s="38">
        <f t="shared" si="25"/>
        <v>3.0244885066388848E-2</v>
      </c>
      <c r="M144" s="38"/>
    </row>
    <row r="145" spans="1:13" x14ac:dyDescent="0.25">
      <c r="A145" s="54" t="s">
        <v>193</v>
      </c>
      <c r="B145" s="149" t="s">
        <v>975</v>
      </c>
      <c r="C145" s="54" t="s">
        <v>921</v>
      </c>
      <c r="D145" s="66" t="s">
        <v>194</v>
      </c>
      <c r="E145" s="54" t="s">
        <v>34</v>
      </c>
      <c r="F145" s="46">
        <v>1</v>
      </c>
      <c r="G145" s="37">
        <v>638.88</v>
      </c>
      <c r="H145" s="379">
        <v>301.52999999999997</v>
      </c>
      <c r="I145" s="37">
        <v>0</v>
      </c>
      <c r="J145" s="37">
        <f>H145</f>
        <v>301.52999999999997</v>
      </c>
      <c r="K145" s="27">
        <f t="shared" si="24"/>
        <v>301.52999999999997</v>
      </c>
      <c r="L145" s="30">
        <f t="shared" si="25"/>
        <v>1.9892508019544574E-2</v>
      </c>
      <c r="M145" s="30"/>
    </row>
    <row r="146" spans="1:13" ht="25.5" x14ac:dyDescent="0.25">
      <c r="A146" s="54" t="s">
        <v>195</v>
      </c>
      <c r="B146" s="151" t="s">
        <v>976</v>
      </c>
      <c r="C146" s="55">
        <v>92688</v>
      </c>
      <c r="D146" s="66" t="s">
        <v>196</v>
      </c>
      <c r="E146" s="54" t="s">
        <v>31</v>
      </c>
      <c r="F146" s="46">
        <v>4.9000000000000004</v>
      </c>
      <c r="G146" s="37">
        <v>132.52000000000001</v>
      </c>
      <c r="H146" s="37">
        <v>85.14</v>
      </c>
      <c r="I146" s="379">
        <v>42.86</v>
      </c>
      <c r="J146" s="37">
        <f>I146</f>
        <v>42.86</v>
      </c>
      <c r="K146" s="27">
        <f t="shared" si="24"/>
        <v>210.01400000000001</v>
      </c>
      <c r="L146" s="30">
        <f t="shared" si="25"/>
        <v>1.3855023311831773E-2</v>
      </c>
      <c r="M146" s="30"/>
    </row>
    <row r="147" spans="1:13" x14ac:dyDescent="0.25">
      <c r="A147" s="54" t="s">
        <v>197</v>
      </c>
      <c r="B147" s="151" t="s">
        <v>977</v>
      </c>
      <c r="C147" s="55">
        <v>92691</v>
      </c>
      <c r="D147" s="66" t="s">
        <v>198</v>
      </c>
      <c r="E147" s="54" t="s">
        <v>31</v>
      </c>
      <c r="F147" s="46">
        <v>35.5</v>
      </c>
      <c r="G147" s="37">
        <v>156.86000000000001</v>
      </c>
      <c r="H147" s="37">
        <v>108.6</v>
      </c>
      <c r="I147" s="379">
        <v>79.599999999999994</v>
      </c>
      <c r="J147" s="37">
        <f>I147</f>
        <v>79.599999999999994</v>
      </c>
      <c r="K147" s="27">
        <f t="shared" si="24"/>
        <v>2825.7999999999997</v>
      </c>
      <c r="L147" s="30">
        <f t="shared" si="25"/>
        <v>0.18642340450910044</v>
      </c>
      <c r="M147" s="30"/>
    </row>
    <row r="148" spans="1:13" x14ac:dyDescent="0.25">
      <c r="A148" s="50" t="s">
        <v>199</v>
      </c>
      <c r="B148" s="50"/>
      <c r="C148" s="50"/>
      <c r="D148" s="192" t="s">
        <v>200</v>
      </c>
      <c r="E148" s="50"/>
      <c r="F148" s="42"/>
      <c r="G148" s="26"/>
      <c r="H148" s="26"/>
      <c r="I148" s="26"/>
      <c r="J148" s="26"/>
      <c r="K148" s="26">
        <f>SUM(K149:K155)</f>
        <v>14020.9041</v>
      </c>
      <c r="L148" s="29"/>
      <c r="M148" s="29">
        <f>K148/K138</f>
        <v>4.2116311088429545E-2</v>
      </c>
    </row>
    <row r="149" spans="1:13" x14ac:dyDescent="0.25">
      <c r="A149" s="54" t="s">
        <v>201</v>
      </c>
      <c r="B149" s="151" t="s">
        <v>978</v>
      </c>
      <c r="C149" s="55">
        <v>94648</v>
      </c>
      <c r="D149" s="66" t="s">
        <v>202</v>
      </c>
      <c r="E149" s="54" t="s">
        <v>31</v>
      </c>
      <c r="F149" s="46">
        <v>157.5</v>
      </c>
      <c r="G149" s="37">
        <v>26.03</v>
      </c>
      <c r="H149" s="37">
        <v>25.92</v>
      </c>
      <c r="I149" s="379">
        <v>10.46</v>
      </c>
      <c r="J149" s="37">
        <f>I149</f>
        <v>10.46</v>
      </c>
      <c r="K149" s="37">
        <f>F149*J149</f>
        <v>1647.45</v>
      </c>
      <c r="L149" s="38">
        <f>K149/$K$148</f>
        <v>0.11749955553864748</v>
      </c>
      <c r="M149" s="38"/>
    </row>
    <row r="150" spans="1:13" x14ac:dyDescent="0.25">
      <c r="A150" s="54" t="s">
        <v>203</v>
      </c>
      <c r="B150" s="151" t="s">
        <v>979</v>
      </c>
      <c r="C150" s="55">
        <v>94649</v>
      </c>
      <c r="D150" s="66" t="s">
        <v>204</v>
      </c>
      <c r="E150" s="54" t="s">
        <v>31</v>
      </c>
      <c r="F150" s="46">
        <v>95.3</v>
      </c>
      <c r="G150" s="37">
        <v>37.03</v>
      </c>
      <c r="H150" s="37">
        <v>34.08</v>
      </c>
      <c r="I150" s="379">
        <v>16.059999999999999</v>
      </c>
      <c r="J150" s="37">
        <f>I150</f>
        <v>16.059999999999999</v>
      </c>
      <c r="K150" s="37">
        <f t="shared" ref="K150:K155" si="26">F150*J150</f>
        <v>1530.5179999999998</v>
      </c>
      <c r="L150" s="38">
        <f t="shared" ref="L150:L155" si="27">K150/$K$148</f>
        <v>0.10915972244614382</v>
      </c>
      <c r="M150" s="38"/>
    </row>
    <row r="151" spans="1:13" x14ac:dyDescent="0.25">
      <c r="A151" s="54" t="s">
        <v>730</v>
      </c>
      <c r="B151" s="151" t="s">
        <v>980</v>
      </c>
      <c r="C151" s="55">
        <v>94650</v>
      </c>
      <c r="D151" s="66" t="s">
        <v>731</v>
      </c>
      <c r="E151" s="54" t="s">
        <v>31</v>
      </c>
      <c r="F151" s="46">
        <v>6.4</v>
      </c>
      <c r="G151" s="37">
        <v>46.01</v>
      </c>
      <c r="H151" s="37">
        <v>38.39</v>
      </c>
      <c r="I151" s="379">
        <v>22.97</v>
      </c>
      <c r="J151" s="37">
        <f>I151</f>
        <v>22.97</v>
      </c>
      <c r="K151" s="37">
        <f t="shared" si="26"/>
        <v>147.00800000000001</v>
      </c>
      <c r="L151" s="38">
        <f t="shared" si="27"/>
        <v>1.0484915876430537E-2</v>
      </c>
      <c r="M151" s="38"/>
    </row>
    <row r="152" spans="1:13" x14ac:dyDescent="0.25">
      <c r="A152" s="54" t="s">
        <v>205</v>
      </c>
      <c r="B152" s="151" t="s">
        <v>981</v>
      </c>
      <c r="C152" s="55">
        <v>94651</v>
      </c>
      <c r="D152" s="66" t="s">
        <v>206</v>
      </c>
      <c r="E152" s="54" t="s">
        <v>31</v>
      </c>
      <c r="F152" s="46">
        <v>188.03</v>
      </c>
      <c r="G152" s="37">
        <v>52.64</v>
      </c>
      <c r="H152" s="37">
        <v>44.72</v>
      </c>
      <c r="I152" s="379">
        <v>25.07</v>
      </c>
      <c r="J152" s="37">
        <f>I152</f>
        <v>25.07</v>
      </c>
      <c r="K152" s="37">
        <f t="shared" si="26"/>
        <v>4713.9121000000005</v>
      </c>
      <c r="L152" s="38">
        <f t="shared" si="27"/>
        <v>0.3362060011522367</v>
      </c>
      <c r="M152" s="38"/>
    </row>
    <row r="153" spans="1:13" x14ac:dyDescent="0.25">
      <c r="A153" s="54" t="s">
        <v>207</v>
      </c>
      <c r="B153" s="151" t="s">
        <v>982</v>
      </c>
      <c r="C153" s="55">
        <v>94652</v>
      </c>
      <c r="D153" s="66" t="s">
        <v>208</v>
      </c>
      <c r="E153" s="54" t="s">
        <v>31</v>
      </c>
      <c r="F153" s="46">
        <v>13.5</v>
      </c>
      <c r="G153" s="37">
        <v>72.31</v>
      </c>
      <c r="H153" s="37">
        <v>62.79</v>
      </c>
      <c r="I153" s="379">
        <v>40.799999999999997</v>
      </c>
      <c r="J153" s="37">
        <f>I153</f>
        <v>40.799999999999997</v>
      </c>
      <c r="K153" s="37">
        <f t="shared" si="26"/>
        <v>550.79999999999995</v>
      </c>
      <c r="L153" s="38">
        <f t="shared" si="27"/>
        <v>3.928419993971715E-2</v>
      </c>
      <c r="M153" s="38"/>
    </row>
    <row r="154" spans="1:13" x14ac:dyDescent="0.25">
      <c r="A154" s="54" t="s">
        <v>209</v>
      </c>
      <c r="B154" s="149" t="s">
        <v>983</v>
      </c>
      <c r="C154" s="54">
        <v>94653</v>
      </c>
      <c r="D154" s="66" t="s">
        <v>210</v>
      </c>
      <c r="E154" s="54" t="s">
        <v>31</v>
      </c>
      <c r="F154" s="46">
        <v>145.6</v>
      </c>
      <c r="G154" s="37">
        <v>106.64</v>
      </c>
      <c r="H154" s="379">
        <v>35.590000000000003</v>
      </c>
      <c r="I154" s="37">
        <v>59.01</v>
      </c>
      <c r="J154" s="37">
        <f>H154</f>
        <v>35.590000000000003</v>
      </c>
      <c r="K154" s="37">
        <f t="shared" si="26"/>
        <v>5181.9040000000005</v>
      </c>
      <c r="L154" s="38">
        <f t="shared" si="27"/>
        <v>0.36958415541833717</v>
      </c>
      <c r="M154" s="38"/>
    </row>
    <row r="155" spans="1:13" x14ac:dyDescent="0.25">
      <c r="A155" s="54" t="s">
        <v>211</v>
      </c>
      <c r="B155" s="151" t="s">
        <v>984</v>
      </c>
      <c r="C155" s="55">
        <v>94654</v>
      </c>
      <c r="D155" s="66" t="s">
        <v>212</v>
      </c>
      <c r="E155" s="54" t="s">
        <v>31</v>
      </c>
      <c r="F155" s="46">
        <v>3.2</v>
      </c>
      <c r="G155" s="37">
        <v>124.52</v>
      </c>
      <c r="H155" s="37">
        <v>108.45</v>
      </c>
      <c r="I155" s="379">
        <v>77.91</v>
      </c>
      <c r="J155" s="37">
        <f>I155</f>
        <v>77.91</v>
      </c>
      <c r="K155" s="37">
        <f t="shared" si="26"/>
        <v>249.31200000000001</v>
      </c>
      <c r="L155" s="38">
        <f t="shared" si="27"/>
        <v>1.7781449628487225E-2</v>
      </c>
      <c r="M155" s="38"/>
    </row>
    <row r="156" spans="1:13" x14ac:dyDescent="0.25">
      <c r="A156" s="50" t="s">
        <v>213</v>
      </c>
      <c r="B156" s="50"/>
      <c r="C156" s="50"/>
      <c r="D156" s="192" t="s">
        <v>214</v>
      </c>
      <c r="E156" s="50"/>
      <c r="F156" s="42"/>
      <c r="G156" s="26"/>
      <c r="H156" s="26"/>
      <c r="I156" s="26"/>
      <c r="J156" s="26"/>
      <c r="K156" s="26">
        <f>SUM(K157:K162)</f>
        <v>13193.970000000001</v>
      </c>
      <c r="L156" s="29"/>
      <c r="M156" s="29">
        <f>K156/K138</f>
        <v>3.9632347603847234E-2</v>
      </c>
    </row>
    <row r="157" spans="1:13" x14ac:dyDescent="0.25">
      <c r="A157" s="52" t="s">
        <v>732</v>
      </c>
      <c r="B157" s="150" t="s">
        <v>985</v>
      </c>
      <c r="C157" s="55">
        <v>94499</v>
      </c>
      <c r="D157" s="56" t="s">
        <v>735</v>
      </c>
      <c r="E157" s="52" t="s">
        <v>34</v>
      </c>
      <c r="F157" s="44">
        <v>2</v>
      </c>
      <c r="G157" s="27">
        <v>353.74</v>
      </c>
      <c r="H157" s="37">
        <v>323.24</v>
      </c>
      <c r="I157" s="379">
        <v>241.13</v>
      </c>
      <c r="J157" s="37">
        <f>I157</f>
        <v>241.13</v>
      </c>
      <c r="K157" s="27">
        <f>F157*J157</f>
        <v>482.26</v>
      </c>
      <c r="L157" s="30">
        <f>K157/$K$156</f>
        <v>3.6551545895587144E-2</v>
      </c>
      <c r="M157" s="30"/>
    </row>
    <row r="158" spans="1:13" ht="25.5" x14ac:dyDescent="0.25">
      <c r="A158" s="52" t="s">
        <v>733</v>
      </c>
      <c r="B158" s="150" t="s">
        <v>986</v>
      </c>
      <c r="C158" s="55">
        <v>89987</v>
      </c>
      <c r="D158" s="56" t="s">
        <v>736</v>
      </c>
      <c r="E158" s="52" t="s">
        <v>34</v>
      </c>
      <c r="F158" s="44">
        <v>25</v>
      </c>
      <c r="G158" s="27">
        <v>115.87</v>
      </c>
      <c r="H158" s="37">
        <v>91.97</v>
      </c>
      <c r="I158" s="379">
        <v>75.680000000000007</v>
      </c>
      <c r="J158" s="37">
        <f>I158</f>
        <v>75.680000000000007</v>
      </c>
      <c r="K158" s="27">
        <f t="shared" ref="K158:K162" si="28">F158*J158</f>
        <v>1892.0000000000002</v>
      </c>
      <c r="L158" s="30">
        <f t="shared" ref="L158:L162" si="29">K158/$K$156</f>
        <v>0.14339884053093951</v>
      </c>
      <c r="M158" s="30"/>
    </row>
    <row r="159" spans="1:13" x14ac:dyDescent="0.25">
      <c r="A159" s="52" t="s">
        <v>216</v>
      </c>
      <c r="B159" s="149" t="s">
        <v>987</v>
      </c>
      <c r="C159" s="52">
        <v>94792</v>
      </c>
      <c r="D159" s="56" t="s">
        <v>217</v>
      </c>
      <c r="E159" s="52" t="s">
        <v>34</v>
      </c>
      <c r="F159" s="44">
        <v>9</v>
      </c>
      <c r="G159" s="27">
        <v>140.61000000000001</v>
      </c>
      <c r="H159" s="379">
        <v>102.82</v>
      </c>
      <c r="I159" s="37">
        <v>112.54</v>
      </c>
      <c r="J159" s="37">
        <f>H159</f>
        <v>102.82</v>
      </c>
      <c r="K159" s="27">
        <f t="shared" si="28"/>
        <v>925.37999999999988</v>
      </c>
      <c r="L159" s="30">
        <f t="shared" si="29"/>
        <v>7.0136585121839734E-2</v>
      </c>
      <c r="M159" s="30"/>
    </row>
    <row r="160" spans="1:13" ht="25.5" x14ac:dyDescent="0.25">
      <c r="A160" s="52" t="s">
        <v>734</v>
      </c>
      <c r="B160" s="150" t="s">
        <v>988</v>
      </c>
      <c r="C160" s="55">
        <v>94794</v>
      </c>
      <c r="D160" s="56" t="s">
        <v>737</v>
      </c>
      <c r="E160" s="52" t="s">
        <v>34</v>
      </c>
      <c r="F160" s="44">
        <v>4</v>
      </c>
      <c r="G160" s="27">
        <v>200.21</v>
      </c>
      <c r="H160" s="37">
        <v>151.05000000000001</v>
      </c>
      <c r="I160" s="379">
        <v>148.56</v>
      </c>
      <c r="J160" s="37">
        <f>I160</f>
        <v>148.56</v>
      </c>
      <c r="K160" s="27">
        <f t="shared" si="28"/>
        <v>594.24</v>
      </c>
      <c r="L160" s="30">
        <f t="shared" si="29"/>
        <v>4.5038756340964846E-2</v>
      </c>
      <c r="M160" s="30"/>
    </row>
    <row r="161" spans="1:13" x14ac:dyDescent="0.25">
      <c r="A161" s="52" t="s">
        <v>218</v>
      </c>
      <c r="B161" s="150" t="s">
        <v>989</v>
      </c>
      <c r="C161" s="55">
        <v>89985</v>
      </c>
      <c r="D161" s="56" t="s">
        <v>219</v>
      </c>
      <c r="E161" s="52" t="s">
        <v>34</v>
      </c>
      <c r="F161" s="44">
        <v>29</v>
      </c>
      <c r="G161" s="27">
        <v>117.46</v>
      </c>
      <c r="H161" s="37">
        <v>90.19</v>
      </c>
      <c r="I161" s="379">
        <v>72.069999999999993</v>
      </c>
      <c r="J161" s="37">
        <f>I161</f>
        <v>72.069999999999993</v>
      </c>
      <c r="K161" s="27">
        <f t="shared" si="28"/>
        <v>2090.0299999999997</v>
      </c>
      <c r="L161" s="30">
        <f t="shared" si="29"/>
        <v>0.15840796970131049</v>
      </c>
      <c r="M161" s="30"/>
    </row>
    <row r="162" spans="1:13" x14ac:dyDescent="0.25">
      <c r="A162" s="52" t="s">
        <v>220</v>
      </c>
      <c r="B162" s="149" t="s">
        <v>990</v>
      </c>
      <c r="C162" s="52" t="s">
        <v>921</v>
      </c>
      <c r="D162" s="56" t="s">
        <v>221</v>
      </c>
      <c r="E162" s="52" t="s">
        <v>34</v>
      </c>
      <c r="F162" s="44">
        <v>22</v>
      </c>
      <c r="G162" s="27">
        <v>507.77</v>
      </c>
      <c r="H162" s="379">
        <v>327.73</v>
      </c>
      <c r="I162" s="37">
        <v>0</v>
      </c>
      <c r="J162" s="37">
        <f>H162</f>
        <v>327.73</v>
      </c>
      <c r="K162" s="27">
        <f t="shared" si="28"/>
        <v>7210.06</v>
      </c>
      <c r="L162" s="30">
        <f t="shared" si="29"/>
        <v>0.54646630240935823</v>
      </c>
      <c r="M162" s="30"/>
    </row>
    <row r="163" spans="1:13" x14ac:dyDescent="0.25">
      <c r="A163" s="50" t="s">
        <v>687</v>
      </c>
      <c r="B163" s="50"/>
      <c r="C163" s="50"/>
      <c r="D163" s="192" t="s">
        <v>688</v>
      </c>
      <c r="E163" s="50"/>
      <c r="F163" s="42"/>
      <c r="G163" s="26"/>
      <c r="H163" s="26"/>
      <c r="I163" s="26"/>
      <c r="J163" s="26"/>
      <c r="K163" s="26">
        <f>SUM(K164:K169)</f>
        <v>18478.823500000002</v>
      </c>
      <c r="L163" s="29"/>
      <c r="M163" s="29">
        <f>K163/K138</f>
        <v>5.5507110919771757E-2</v>
      </c>
    </row>
    <row r="164" spans="1:13" x14ac:dyDescent="0.25">
      <c r="A164" s="52" t="s">
        <v>222</v>
      </c>
      <c r="B164" s="150" t="s">
        <v>991</v>
      </c>
      <c r="C164" s="55">
        <v>92275</v>
      </c>
      <c r="D164" s="56" t="s">
        <v>223</v>
      </c>
      <c r="E164" s="52" t="s">
        <v>31</v>
      </c>
      <c r="F164" s="44">
        <v>106</v>
      </c>
      <c r="G164" s="27">
        <v>56.57</v>
      </c>
      <c r="H164" s="27">
        <v>68.89</v>
      </c>
      <c r="I164" s="379">
        <v>50.05</v>
      </c>
      <c r="J164" s="37">
        <f>I164</f>
        <v>50.05</v>
      </c>
      <c r="K164" s="27">
        <f>F164*J164</f>
        <v>5305.2999999999993</v>
      </c>
      <c r="L164" s="30">
        <f>K164/$K$163</f>
        <v>0.28710161120376515</v>
      </c>
      <c r="M164" s="30"/>
    </row>
    <row r="165" spans="1:13" x14ac:dyDescent="0.25">
      <c r="A165" s="52" t="s">
        <v>224</v>
      </c>
      <c r="B165" s="150" t="s">
        <v>992</v>
      </c>
      <c r="C165" s="55">
        <v>92276</v>
      </c>
      <c r="D165" s="56" t="s">
        <v>225</v>
      </c>
      <c r="E165" s="52" t="s">
        <v>31</v>
      </c>
      <c r="F165" s="44">
        <v>51</v>
      </c>
      <c r="G165" s="27">
        <v>71.760000000000005</v>
      </c>
      <c r="H165" s="27">
        <v>83.97</v>
      </c>
      <c r="I165" s="379">
        <v>63.36</v>
      </c>
      <c r="J165" s="37">
        <f>I165</f>
        <v>63.36</v>
      </c>
      <c r="K165" s="27">
        <f t="shared" ref="K165:K169" si="30">F165*J165</f>
        <v>3231.36</v>
      </c>
      <c r="L165" s="30">
        <f t="shared" ref="L165:L169" si="31">K165/$K$163</f>
        <v>0.17486827556959997</v>
      </c>
      <c r="M165" s="30"/>
    </row>
    <row r="166" spans="1:13" x14ac:dyDescent="0.25">
      <c r="A166" s="52" t="s">
        <v>226</v>
      </c>
      <c r="B166" s="150" t="s">
        <v>993</v>
      </c>
      <c r="C166" s="55">
        <v>92277</v>
      </c>
      <c r="D166" s="56" t="s">
        <v>227</v>
      </c>
      <c r="E166" s="52" t="s">
        <v>31</v>
      </c>
      <c r="F166" s="44">
        <v>69.7</v>
      </c>
      <c r="G166" s="27">
        <v>105.2</v>
      </c>
      <c r="H166" s="27">
        <v>133.69999999999999</v>
      </c>
      <c r="I166" s="379">
        <v>91.32</v>
      </c>
      <c r="J166" s="37">
        <f>I166</f>
        <v>91.32</v>
      </c>
      <c r="K166" s="27">
        <f t="shared" si="30"/>
        <v>6365.0039999999999</v>
      </c>
      <c r="L166" s="30">
        <f t="shared" si="31"/>
        <v>0.34444855214943737</v>
      </c>
      <c r="M166" s="30"/>
    </row>
    <row r="167" spans="1:13" ht="25.5" x14ac:dyDescent="0.25">
      <c r="A167" s="55" t="s">
        <v>738</v>
      </c>
      <c r="B167" s="150" t="s">
        <v>994</v>
      </c>
      <c r="C167" s="52" t="s">
        <v>921</v>
      </c>
      <c r="D167" s="56" t="s">
        <v>741</v>
      </c>
      <c r="E167" s="52" t="s">
        <v>31</v>
      </c>
      <c r="F167" s="44">
        <v>20.75</v>
      </c>
      <c r="G167" s="379">
        <v>19.97</v>
      </c>
      <c r="H167" s="27">
        <v>37.21</v>
      </c>
      <c r="I167" s="37">
        <v>0</v>
      </c>
      <c r="J167" s="37">
        <f>G167</f>
        <v>19.97</v>
      </c>
      <c r="K167" s="27">
        <f t="shared" si="30"/>
        <v>414.3775</v>
      </c>
      <c r="L167" s="30">
        <f t="shared" si="31"/>
        <v>2.2424452509111306E-2</v>
      </c>
      <c r="M167" s="30"/>
    </row>
    <row r="168" spans="1:13" ht="25.5" x14ac:dyDescent="0.25">
      <c r="A168" s="55" t="s">
        <v>739</v>
      </c>
      <c r="B168" s="150" t="s">
        <v>994</v>
      </c>
      <c r="C168" s="52" t="s">
        <v>921</v>
      </c>
      <c r="D168" s="56" t="s">
        <v>741</v>
      </c>
      <c r="E168" s="52" t="s">
        <v>31</v>
      </c>
      <c r="F168" s="44">
        <v>51</v>
      </c>
      <c r="G168" s="379">
        <v>24.35</v>
      </c>
      <c r="H168" s="27">
        <v>37.21</v>
      </c>
      <c r="I168" s="37">
        <v>0</v>
      </c>
      <c r="J168" s="37">
        <f>G168</f>
        <v>24.35</v>
      </c>
      <c r="K168" s="27">
        <f t="shared" si="30"/>
        <v>1241.8500000000001</v>
      </c>
      <c r="L168" s="30">
        <f t="shared" si="31"/>
        <v>6.7203953758203275E-2</v>
      </c>
      <c r="M168" s="30"/>
    </row>
    <row r="169" spans="1:13" ht="25.5" x14ac:dyDescent="0.25">
      <c r="A169" s="55" t="s">
        <v>740</v>
      </c>
      <c r="B169" s="150" t="s">
        <v>994</v>
      </c>
      <c r="C169" s="52" t="s">
        <v>921</v>
      </c>
      <c r="D169" s="56" t="s">
        <v>741</v>
      </c>
      <c r="E169" s="52" t="s">
        <v>31</v>
      </c>
      <c r="F169" s="44">
        <v>69.7</v>
      </c>
      <c r="G169" s="379">
        <v>27.56</v>
      </c>
      <c r="H169" s="27">
        <v>37.21</v>
      </c>
      <c r="I169" s="37">
        <v>0</v>
      </c>
      <c r="J169" s="37">
        <f>G169</f>
        <v>27.56</v>
      </c>
      <c r="K169" s="27">
        <f t="shared" si="30"/>
        <v>1920.932</v>
      </c>
      <c r="L169" s="30">
        <f t="shared" si="31"/>
        <v>0.10395315480988278</v>
      </c>
      <c r="M169" s="30"/>
    </row>
    <row r="170" spans="1:13" x14ac:dyDescent="0.25">
      <c r="A170" s="50" t="s">
        <v>906</v>
      </c>
      <c r="B170" s="50"/>
      <c r="C170" s="50"/>
      <c r="D170" s="192" t="s">
        <v>907</v>
      </c>
      <c r="E170" s="50"/>
      <c r="F170" s="42"/>
      <c r="G170" s="26"/>
      <c r="H170" s="26"/>
      <c r="I170" s="26"/>
      <c r="J170" s="26"/>
      <c r="K170" s="26">
        <f>SUM(K171)</f>
        <v>70816.5</v>
      </c>
      <c r="L170" s="29"/>
      <c r="M170" s="29">
        <f>K170/K138</f>
        <v>0.21272021568093966</v>
      </c>
    </row>
    <row r="171" spans="1:13" s="64" customFormat="1" ht="25.5" x14ac:dyDescent="0.25">
      <c r="A171" s="55" t="s">
        <v>228</v>
      </c>
      <c r="B171" s="54" t="s">
        <v>921</v>
      </c>
      <c r="C171" s="54" t="s">
        <v>921</v>
      </c>
      <c r="D171" s="66" t="s">
        <v>229</v>
      </c>
      <c r="E171" s="54" t="s">
        <v>34</v>
      </c>
      <c r="F171" s="46">
        <v>2</v>
      </c>
      <c r="G171" s="379">
        <v>35408.25</v>
      </c>
      <c r="H171" s="37">
        <v>0</v>
      </c>
      <c r="I171" s="37">
        <v>0</v>
      </c>
      <c r="J171" s="37">
        <f>G171</f>
        <v>35408.25</v>
      </c>
      <c r="K171" s="37">
        <f>F171*J171</f>
        <v>70816.5</v>
      </c>
      <c r="L171" s="38">
        <f>K171/K170</f>
        <v>1</v>
      </c>
      <c r="M171" s="38"/>
    </row>
    <row r="172" spans="1:13" x14ac:dyDescent="0.25">
      <c r="A172" s="50" t="s">
        <v>743</v>
      </c>
      <c r="B172" s="50"/>
      <c r="C172" s="50"/>
      <c r="D172" s="192" t="s">
        <v>742</v>
      </c>
      <c r="E172" s="50"/>
      <c r="F172" s="42"/>
      <c r="G172" s="26"/>
      <c r="H172" s="26"/>
      <c r="I172" s="26"/>
      <c r="J172" s="26"/>
      <c r="K172" s="26">
        <f>SUM(K173:K175)</f>
        <v>16362.028</v>
      </c>
      <c r="L172" s="29"/>
      <c r="M172" s="29">
        <f>K172/K138</f>
        <v>4.9148632382814368E-2</v>
      </c>
    </row>
    <row r="173" spans="1:13" ht="25.5" x14ac:dyDescent="0.25">
      <c r="A173" s="52" t="s">
        <v>744</v>
      </c>
      <c r="B173" s="150" t="s">
        <v>995</v>
      </c>
      <c r="C173" s="55">
        <v>92367</v>
      </c>
      <c r="D173" s="56" t="s">
        <v>747</v>
      </c>
      <c r="E173" s="52" t="s">
        <v>31</v>
      </c>
      <c r="F173" s="44">
        <v>102.07</v>
      </c>
      <c r="G173" s="27">
        <v>265.13</v>
      </c>
      <c r="H173" s="27">
        <v>285.52999999999997</v>
      </c>
      <c r="I173" s="379">
        <v>125.9</v>
      </c>
      <c r="J173" s="37">
        <f>I173</f>
        <v>125.9</v>
      </c>
      <c r="K173" s="27">
        <f>F173*J173</f>
        <v>12850.612999999999</v>
      </c>
      <c r="L173" s="30">
        <f>K173/$K$172</f>
        <v>0.78539243423859184</v>
      </c>
      <c r="M173" s="30"/>
    </row>
    <row r="174" spans="1:13" x14ac:dyDescent="0.25">
      <c r="A174" s="52" t="s">
        <v>745</v>
      </c>
      <c r="B174" s="150" t="s">
        <v>996</v>
      </c>
      <c r="C174" s="55">
        <v>92368</v>
      </c>
      <c r="D174" s="56" t="s">
        <v>748</v>
      </c>
      <c r="E174" s="52" t="s">
        <v>31</v>
      </c>
      <c r="F174" s="44">
        <v>13.5</v>
      </c>
      <c r="G174" s="27">
        <v>299.67</v>
      </c>
      <c r="H174" s="27">
        <v>344.72</v>
      </c>
      <c r="I174" s="379">
        <v>167.01</v>
      </c>
      <c r="J174" s="37">
        <f>I174</f>
        <v>167.01</v>
      </c>
      <c r="K174" s="27">
        <f t="shared" ref="K174:K175" si="32">F174*J174</f>
        <v>2254.6349999999998</v>
      </c>
      <c r="L174" s="30">
        <f t="shared" ref="L174:L175" si="33">K174/$K$172</f>
        <v>0.13779679389376426</v>
      </c>
      <c r="M174" s="30"/>
    </row>
    <row r="175" spans="1:13" x14ac:dyDescent="0.25">
      <c r="A175" s="55" t="s">
        <v>746</v>
      </c>
      <c r="B175" s="150" t="s">
        <v>974</v>
      </c>
      <c r="C175" s="46" t="s">
        <v>921</v>
      </c>
      <c r="D175" s="56" t="s">
        <v>749</v>
      </c>
      <c r="E175" s="52" t="s">
        <v>31</v>
      </c>
      <c r="F175" s="44">
        <v>94</v>
      </c>
      <c r="G175" s="27">
        <v>46.83</v>
      </c>
      <c r="H175" s="379">
        <v>13.37</v>
      </c>
      <c r="I175" s="37">
        <v>0</v>
      </c>
      <c r="J175" s="37">
        <f>H175</f>
        <v>13.37</v>
      </c>
      <c r="K175" s="27">
        <f t="shared" si="32"/>
        <v>1256.78</v>
      </c>
      <c r="L175" s="30">
        <f t="shared" si="33"/>
        <v>7.681077186764379E-2</v>
      </c>
      <c r="M175" s="30"/>
    </row>
    <row r="176" spans="1:13" x14ac:dyDescent="0.25">
      <c r="A176" s="50" t="s">
        <v>230</v>
      </c>
      <c r="B176" s="50"/>
      <c r="C176" s="50"/>
      <c r="D176" s="192" t="s">
        <v>231</v>
      </c>
      <c r="E176" s="50"/>
      <c r="F176" s="42"/>
      <c r="G176" s="26"/>
      <c r="H176" s="26"/>
      <c r="I176" s="26"/>
      <c r="J176" s="26"/>
      <c r="K176" s="26">
        <f>SUM(K177:K190)</f>
        <v>16738.39</v>
      </c>
      <c r="L176" s="29"/>
      <c r="M176" s="29">
        <f>K176/K138</f>
        <v>5.02791571307772E-2</v>
      </c>
    </row>
    <row r="177" spans="1:13" s="64" customFormat="1" x14ac:dyDescent="0.25">
      <c r="A177" s="54" t="s">
        <v>750</v>
      </c>
      <c r="B177" s="151" t="s">
        <v>985</v>
      </c>
      <c r="C177" s="55">
        <v>94499</v>
      </c>
      <c r="D177" s="66" t="s">
        <v>735</v>
      </c>
      <c r="E177" s="54" t="s">
        <v>34</v>
      </c>
      <c r="F177" s="46">
        <v>1</v>
      </c>
      <c r="G177" s="37">
        <v>353.74</v>
      </c>
      <c r="H177" s="37">
        <v>323.24</v>
      </c>
      <c r="I177" s="383">
        <v>241.13</v>
      </c>
      <c r="J177" s="37">
        <f>I177</f>
        <v>241.13</v>
      </c>
      <c r="K177" s="37">
        <f>F177*J177</f>
        <v>241.13</v>
      </c>
      <c r="L177" s="38">
        <f>K177/$K$176</f>
        <v>1.4405806054226243E-2</v>
      </c>
      <c r="M177" s="38"/>
    </row>
    <row r="178" spans="1:13" s="64" customFormat="1" x14ac:dyDescent="0.25">
      <c r="A178" s="54" t="s">
        <v>751</v>
      </c>
      <c r="B178" s="151" t="s">
        <v>997</v>
      </c>
      <c r="C178" s="55">
        <v>94500</v>
      </c>
      <c r="D178" s="66" t="s">
        <v>760</v>
      </c>
      <c r="E178" s="54" t="s">
        <v>34</v>
      </c>
      <c r="F178" s="46">
        <v>3</v>
      </c>
      <c r="G178" s="37">
        <v>537.5</v>
      </c>
      <c r="H178" s="37">
        <v>493.24</v>
      </c>
      <c r="I178" s="383">
        <v>285.61</v>
      </c>
      <c r="J178" s="37">
        <f>I178</f>
        <v>285.61</v>
      </c>
      <c r="K178" s="37">
        <f t="shared" ref="K178:K190" si="34">F178*J178</f>
        <v>856.83</v>
      </c>
      <c r="L178" s="38">
        <f t="shared" ref="L178:L189" si="35">K178/$K$176</f>
        <v>5.1189511058112522E-2</v>
      </c>
      <c r="M178" s="38"/>
    </row>
    <row r="179" spans="1:13" s="64" customFormat="1" x14ac:dyDescent="0.25">
      <c r="A179" s="55" t="s">
        <v>752</v>
      </c>
      <c r="B179" s="54" t="s">
        <v>921</v>
      </c>
      <c r="C179" s="54" t="s">
        <v>921</v>
      </c>
      <c r="D179" s="66" t="s">
        <v>761</v>
      </c>
      <c r="E179" s="54" t="s">
        <v>34</v>
      </c>
      <c r="F179" s="46">
        <v>2</v>
      </c>
      <c r="G179" s="383">
        <v>798.19</v>
      </c>
      <c r="H179" s="37">
        <v>0</v>
      </c>
      <c r="I179" s="37">
        <v>0</v>
      </c>
      <c r="J179" s="37">
        <f>G179</f>
        <v>798.19</v>
      </c>
      <c r="K179" s="37">
        <f t="shared" si="34"/>
        <v>1596.38</v>
      </c>
      <c r="L179" s="38">
        <f t="shared" si="35"/>
        <v>9.5372374523475689E-2</v>
      </c>
      <c r="M179" s="38"/>
    </row>
    <row r="180" spans="1:13" s="64" customFormat="1" x14ac:dyDescent="0.25">
      <c r="A180" s="54" t="s">
        <v>753</v>
      </c>
      <c r="B180" s="151" t="s">
        <v>998</v>
      </c>
      <c r="C180" s="55">
        <v>96765</v>
      </c>
      <c r="D180" s="66" t="s">
        <v>762</v>
      </c>
      <c r="E180" s="54" t="s">
        <v>34</v>
      </c>
      <c r="F180" s="46">
        <v>2</v>
      </c>
      <c r="G180" s="37">
        <v>1605.57</v>
      </c>
      <c r="H180" s="37">
        <v>1767.42</v>
      </c>
      <c r="I180" s="383">
        <v>1244.01</v>
      </c>
      <c r="J180" s="37">
        <f>I180</f>
        <v>1244.01</v>
      </c>
      <c r="K180" s="37">
        <f t="shared" si="34"/>
        <v>2488.02</v>
      </c>
      <c r="L180" s="38">
        <f t="shared" si="35"/>
        <v>0.14864153601391772</v>
      </c>
      <c r="M180" s="38"/>
    </row>
    <row r="181" spans="1:13" s="64" customFormat="1" x14ac:dyDescent="0.25">
      <c r="A181" s="54" t="s">
        <v>754</v>
      </c>
      <c r="B181" s="151" t="s">
        <v>999</v>
      </c>
      <c r="C181" s="55">
        <v>99624</v>
      </c>
      <c r="D181" s="66" t="s">
        <v>763</v>
      </c>
      <c r="E181" s="54" t="s">
        <v>34</v>
      </c>
      <c r="F181" s="46">
        <v>1</v>
      </c>
      <c r="G181" s="37">
        <v>457.35</v>
      </c>
      <c r="H181" s="37">
        <v>359.58</v>
      </c>
      <c r="I181" s="383">
        <v>348.08</v>
      </c>
      <c r="J181" s="37">
        <f>I181</f>
        <v>348.08</v>
      </c>
      <c r="K181" s="37">
        <f t="shared" si="34"/>
        <v>348.08</v>
      </c>
      <c r="L181" s="38">
        <f t="shared" si="35"/>
        <v>2.0795309465247255E-2</v>
      </c>
      <c r="M181" s="38"/>
    </row>
    <row r="182" spans="1:13" s="64" customFormat="1" x14ac:dyDescent="0.25">
      <c r="A182" s="54" t="s">
        <v>755</v>
      </c>
      <c r="B182" s="151" t="s">
        <v>1000</v>
      </c>
      <c r="C182" s="55">
        <v>99625</v>
      </c>
      <c r="D182" s="66" t="s">
        <v>764</v>
      </c>
      <c r="E182" s="54" t="s">
        <v>34</v>
      </c>
      <c r="F182" s="46">
        <v>1</v>
      </c>
      <c r="G182" s="37">
        <v>544.79999999999995</v>
      </c>
      <c r="H182" s="37">
        <v>430.99</v>
      </c>
      <c r="I182" s="383">
        <v>468.13</v>
      </c>
      <c r="J182" s="37">
        <f>H182</f>
        <v>430.99</v>
      </c>
      <c r="K182" s="37">
        <f t="shared" si="34"/>
        <v>430.99</v>
      </c>
      <c r="L182" s="38">
        <f t="shared" si="35"/>
        <v>2.5748593502720393E-2</v>
      </c>
      <c r="M182" s="38"/>
    </row>
    <row r="183" spans="1:13" s="64" customFormat="1" x14ac:dyDescent="0.25">
      <c r="A183" s="54" t="s">
        <v>232</v>
      </c>
      <c r="B183" s="149" t="s">
        <v>1001</v>
      </c>
      <c r="C183" s="54">
        <v>101907</v>
      </c>
      <c r="D183" s="66" t="s">
        <v>233</v>
      </c>
      <c r="E183" s="54" t="s">
        <v>34</v>
      </c>
      <c r="F183" s="46">
        <v>4</v>
      </c>
      <c r="G183" s="37">
        <v>493.6</v>
      </c>
      <c r="H183" s="383">
        <v>423.87</v>
      </c>
      <c r="I183" s="37">
        <v>471.18</v>
      </c>
      <c r="J183" s="37">
        <f>H183</f>
        <v>423.87</v>
      </c>
      <c r="K183" s="37">
        <f t="shared" si="34"/>
        <v>1695.48</v>
      </c>
      <c r="L183" s="38">
        <f t="shared" si="35"/>
        <v>0.10129289615070507</v>
      </c>
      <c r="M183" s="38"/>
    </row>
    <row r="184" spans="1:13" s="64" customFormat="1" ht="25.5" x14ac:dyDescent="0.25">
      <c r="A184" s="55" t="s">
        <v>234</v>
      </c>
      <c r="B184" s="151" t="s">
        <v>1002</v>
      </c>
      <c r="C184" s="54">
        <v>101908</v>
      </c>
      <c r="D184" s="66" t="s">
        <v>765</v>
      </c>
      <c r="E184" s="54" t="s">
        <v>34</v>
      </c>
      <c r="F184" s="46">
        <v>2</v>
      </c>
      <c r="G184" s="383">
        <v>141.80000000000001</v>
      </c>
      <c r="H184" s="37">
        <v>173.19</v>
      </c>
      <c r="I184" s="37">
        <v>148.1</v>
      </c>
      <c r="J184" s="37">
        <f>G184</f>
        <v>141.80000000000001</v>
      </c>
      <c r="K184" s="37">
        <f t="shared" si="34"/>
        <v>283.60000000000002</v>
      </c>
      <c r="L184" s="38">
        <f t="shared" si="35"/>
        <v>1.6943087118892558E-2</v>
      </c>
      <c r="M184" s="38"/>
    </row>
    <row r="185" spans="1:13" s="64" customFormat="1" ht="25.5" x14ac:dyDescent="0.25">
      <c r="A185" s="54" t="s">
        <v>235</v>
      </c>
      <c r="B185" s="149" t="s">
        <v>1003</v>
      </c>
      <c r="C185" s="54">
        <v>101911</v>
      </c>
      <c r="D185" s="66" t="s">
        <v>766</v>
      </c>
      <c r="E185" s="54" t="s">
        <v>34</v>
      </c>
      <c r="F185" s="46">
        <v>1</v>
      </c>
      <c r="G185" s="37">
        <v>207.29</v>
      </c>
      <c r="H185" s="383">
        <v>205.93</v>
      </c>
      <c r="I185" s="37">
        <v>228.87</v>
      </c>
      <c r="J185" s="37">
        <f>H185</f>
        <v>205.93</v>
      </c>
      <c r="K185" s="37">
        <f t="shared" si="34"/>
        <v>205.93</v>
      </c>
      <c r="L185" s="38">
        <f t="shared" si="35"/>
        <v>1.2302855889963134E-2</v>
      </c>
      <c r="M185" s="38"/>
    </row>
    <row r="186" spans="1:13" s="64" customFormat="1" x14ac:dyDescent="0.25">
      <c r="A186" s="54" t="s">
        <v>236</v>
      </c>
      <c r="B186" s="149" t="s">
        <v>1004</v>
      </c>
      <c r="C186" s="54">
        <v>101905</v>
      </c>
      <c r="D186" s="66" t="s">
        <v>237</v>
      </c>
      <c r="E186" s="54" t="s">
        <v>34</v>
      </c>
      <c r="F186" s="46">
        <v>2</v>
      </c>
      <c r="G186" s="37">
        <v>159.75</v>
      </c>
      <c r="H186" s="383">
        <v>135.03</v>
      </c>
      <c r="I186" s="37">
        <v>152.43</v>
      </c>
      <c r="J186" s="37">
        <f>H186</f>
        <v>135.03</v>
      </c>
      <c r="K186" s="37">
        <f t="shared" si="34"/>
        <v>270.06</v>
      </c>
      <c r="L186" s="38">
        <f t="shared" si="35"/>
        <v>1.6134168220479986E-2</v>
      </c>
      <c r="M186" s="38"/>
    </row>
    <row r="187" spans="1:13" s="64" customFormat="1" x14ac:dyDescent="0.25">
      <c r="A187" s="55" t="s">
        <v>756</v>
      </c>
      <c r="B187" s="54" t="s">
        <v>921</v>
      </c>
      <c r="C187" s="54" t="s">
        <v>921</v>
      </c>
      <c r="D187" s="66" t="s">
        <v>767</v>
      </c>
      <c r="E187" s="54" t="s">
        <v>34</v>
      </c>
      <c r="F187" s="46">
        <v>1</v>
      </c>
      <c r="G187" s="383">
        <v>492.52</v>
      </c>
      <c r="H187" s="37">
        <v>0</v>
      </c>
      <c r="I187" s="37">
        <v>0</v>
      </c>
      <c r="J187" s="37">
        <f>G187</f>
        <v>492.52</v>
      </c>
      <c r="K187" s="37">
        <f t="shared" si="34"/>
        <v>492.52</v>
      </c>
      <c r="L187" s="38">
        <f t="shared" si="35"/>
        <v>2.9424574287013266E-2</v>
      </c>
      <c r="M187" s="38"/>
    </row>
    <row r="188" spans="1:13" s="64" customFormat="1" ht="25.5" x14ac:dyDescent="0.25">
      <c r="A188" s="55" t="s">
        <v>757</v>
      </c>
      <c r="B188" s="151" t="s">
        <v>1005</v>
      </c>
      <c r="C188" s="54" t="s">
        <v>921</v>
      </c>
      <c r="D188" s="66" t="s">
        <v>768</v>
      </c>
      <c r="E188" s="54" t="s">
        <v>34</v>
      </c>
      <c r="F188" s="46">
        <v>1</v>
      </c>
      <c r="G188" s="383">
        <v>1715.01</v>
      </c>
      <c r="H188" s="37">
        <v>1933.79</v>
      </c>
      <c r="I188" s="37">
        <v>0</v>
      </c>
      <c r="J188" s="37">
        <f>G188</f>
        <v>1715.01</v>
      </c>
      <c r="K188" s="37">
        <f t="shared" si="34"/>
        <v>1715.01</v>
      </c>
      <c r="L188" s="38">
        <f t="shared" si="35"/>
        <v>0.10245967503445672</v>
      </c>
      <c r="M188" s="38"/>
    </row>
    <row r="189" spans="1:13" s="64" customFormat="1" x14ac:dyDescent="0.25">
      <c r="A189" s="55" t="s">
        <v>758</v>
      </c>
      <c r="B189" s="151" t="s">
        <v>1006</v>
      </c>
      <c r="C189" s="54" t="s">
        <v>921</v>
      </c>
      <c r="D189" s="66" t="s">
        <v>769</v>
      </c>
      <c r="E189" s="54" t="s">
        <v>34</v>
      </c>
      <c r="F189" s="46">
        <v>1</v>
      </c>
      <c r="G189" s="383">
        <v>3837.66</v>
      </c>
      <c r="H189" s="37">
        <v>4717.76</v>
      </c>
      <c r="I189" s="37">
        <v>0</v>
      </c>
      <c r="J189" s="37">
        <f>G189</f>
        <v>3837.66</v>
      </c>
      <c r="K189" s="37">
        <f t="shared" si="34"/>
        <v>3837.66</v>
      </c>
      <c r="L189" s="38">
        <f t="shared" si="35"/>
        <v>0.2292729468007377</v>
      </c>
      <c r="M189" s="38"/>
    </row>
    <row r="190" spans="1:13" s="64" customFormat="1" x14ac:dyDescent="0.25">
      <c r="A190" s="55" t="s">
        <v>759</v>
      </c>
      <c r="B190" s="54" t="s">
        <v>921</v>
      </c>
      <c r="C190" s="54" t="s">
        <v>921</v>
      </c>
      <c r="D190" s="66" t="s">
        <v>770</v>
      </c>
      <c r="E190" s="54" t="s">
        <v>34</v>
      </c>
      <c r="F190" s="46">
        <v>10</v>
      </c>
      <c r="G190" s="383">
        <v>227.67</v>
      </c>
      <c r="H190" s="37">
        <v>0</v>
      </c>
      <c r="I190" s="37">
        <v>0</v>
      </c>
      <c r="J190" s="37">
        <f>G190</f>
        <v>227.67</v>
      </c>
      <c r="K190" s="37">
        <f t="shared" si="34"/>
        <v>2276.6999999999998</v>
      </c>
      <c r="L190" s="38">
        <f>K190/$K$176</f>
        <v>0.13601666588005179</v>
      </c>
      <c r="M190" s="38"/>
    </row>
    <row r="191" spans="1:13" x14ac:dyDescent="0.25">
      <c r="A191" s="50" t="s">
        <v>238</v>
      </c>
      <c r="B191" s="50"/>
      <c r="C191" s="50"/>
      <c r="D191" s="192" t="s">
        <v>239</v>
      </c>
      <c r="E191" s="50"/>
      <c r="F191" s="42"/>
      <c r="G191" s="26"/>
      <c r="H191" s="26"/>
      <c r="I191" s="26"/>
      <c r="J191" s="26"/>
      <c r="K191" s="26">
        <f>SUM(K192:K195)</f>
        <v>20474.880499999999</v>
      </c>
      <c r="L191" s="29"/>
      <c r="M191" s="29">
        <f>K191/K138</f>
        <v>6.1502912400379368E-2</v>
      </c>
    </row>
    <row r="192" spans="1:13" ht="25.5" x14ac:dyDescent="0.25">
      <c r="A192" s="52" t="s">
        <v>240</v>
      </c>
      <c r="B192" s="150" t="s">
        <v>1007</v>
      </c>
      <c r="C192" s="55">
        <v>89711</v>
      </c>
      <c r="D192" s="56" t="s">
        <v>241</v>
      </c>
      <c r="E192" s="52" t="s">
        <v>31</v>
      </c>
      <c r="F192" s="44">
        <v>37</v>
      </c>
      <c r="G192" s="27">
        <v>49.23</v>
      </c>
      <c r="H192" s="27">
        <v>29.4</v>
      </c>
      <c r="I192" s="379">
        <v>19.7</v>
      </c>
      <c r="J192" s="37">
        <f>I192</f>
        <v>19.7</v>
      </c>
      <c r="K192" s="27">
        <f>F192*J192</f>
        <v>728.9</v>
      </c>
      <c r="L192" s="30">
        <f>K192/$K$191</f>
        <v>3.5599719373209528E-2</v>
      </c>
      <c r="M192" s="30"/>
    </row>
    <row r="193" spans="1:13" ht="25.5" x14ac:dyDescent="0.25">
      <c r="A193" s="52" t="s">
        <v>242</v>
      </c>
      <c r="B193" s="150" t="s">
        <v>1008</v>
      </c>
      <c r="C193" s="55">
        <v>89712</v>
      </c>
      <c r="D193" s="56" t="s">
        <v>243</v>
      </c>
      <c r="E193" s="52" t="s">
        <v>31</v>
      </c>
      <c r="F193" s="44">
        <v>153.44999999999999</v>
      </c>
      <c r="G193" s="27">
        <v>55.27</v>
      </c>
      <c r="H193" s="27">
        <v>38.78</v>
      </c>
      <c r="I193" s="379">
        <v>29.47</v>
      </c>
      <c r="J193" s="37">
        <f>I193</f>
        <v>29.47</v>
      </c>
      <c r="K193" s="27">
        <f t="shared" ref="K193:K195" si="36">F193*J193</f>
        <v>4522.1714999999995</v>
      </c>
      <c r="L193" s="30">
        <f t="shared" ref="L193:L195" si="37">K193/$K$191</f>
        <v>0.22086436597273423</v>
      </c>
      <c r="M193" s="30"/>
    </row>
    <row r="194" spans="1:13" ht="25.5" x14ac:dyDescent="0.25">
      <c r="A194" s="52" t="s">
        <v>244</v>
      </c>
      <c r="B194" s="52" t="s">
        <v>1009</v>
      </c>
      <c r="C194" s="55">
        <v>89713</v>
      </c>
      <c r="D194" s="56" t="s">
        <v>245</v>
      </c>
      <c r="E194" s="52" t="s">
        <v>31</v>
      </c>
      <c r="F194" s="44">
        <v>85.5</v>
      </c>
      <c r="G194" s="27">
        <v>68.47</v>
      </c>
      <c r="H194" s="27">
        <v>60.36</v>
      </c>
      <c r="I194" s="379">
        <v>44.77</v>
      </c>
      <c r="J194" s="37">
        <f>I194</f>
        <v>44.77</v>
      </c>
      <c r="K194" s="27">
        <f t="shared" si="36"/>
        <v>3827.8350000000005</v>
      </c>
      <c r="L194" s="30">
        <f t="shared" si="37"/>
        <v>0.18695273947996915</v>
      </c>
      <c r="M194" s="30"/>
    </row>
    <row r="195" spans="1:13" ht="25.5" x14ac:dyDescent="0.25">
      <c r="A195" s="52" t="s">
        <v>246</v>
      </c>
      <c r="B195" s="150" t="s">
        <v>1010</v>
      </c>
      <c r="C195" s="55">
        <v>89714</v>
      </c>
      <c r="D195" s="56" t="s">
        <v>247</v>
      </c>
      <c r="E195" s="52" t="s">
        <v>31</v>
      </c>
      <c r="F195" s="44">
        <v>199.3</v>
      </c>
      <c r="G195" s="27">
        <v>72.150000000000006</v>
      </c>
      <c r="H195" s="27">
        <v>65.099999999999994</v>
      </c>
      <c r="I195" s="379">
        <v>57.18</v>
      </c>
      <c r="J195" s="37">
        <f>I195</f>
        <v>57.18</v>
      </c>
      <c r="K195" s="27">
        <f t="shared" si="36"/>
        <v>11395.974</v>
      </c>
      <c r="L195" s="30">
        <f t="shared" si="37"/>
        <v>0.55658317517408717</v>
      </c>
      <c r="M195" s="30"/>
    </row>
    <row r="196" spans="1:13" x14ac:dyDescent="0.25">
      <c r="A196" s="50" t="s">
        <v>248</v>
      </c>
      <c r="B196" s="50"/>
      <c r="C196" s="50"/>
      <c r="D196" s="192" t="s">
        <v>249</v>
      </c>
      <c r="E196" s="50"/>
      <c r="F196" s="42"/>
      <c r="G196" s="26"/>
      <c r="H196" s="26"/>
      <c r="I196" s="26"/>
      <c r="J196" s="26"/>
      <c r="K196" s="26">
        <f>SUM(K197:K198)</f>
        <v>1057.53</v>
      </c>
      <c r="L196" s="29"/>
      <c r="M196" s="29">
        <f>K196/K138</f>
        <v>3.176632701264029E-3</v>
      </c>
    </row>
    <row r="197" spans="1:13" x14ac:dyDescent="0.25">
      <c r="A197" s="52" t="s">
        <v>771</v>
      </c>
      <c r="B197" s="150" t="s">
        <v>1011</v>
      </c>
      <c r="C197" s="55">
        <v>89482</v>
      </c>
      <c r="D197" s="56" t="s">
        <v>773</v>
      </c>
      <c r="E197" s="52" t="s">
        <v>34</v>
      </c>
      <c r="F197" s="44">
        <v>33</v>
      </c>
      <c r="G197" s="27">
        <v>57.8</v>
      </c>
      <c r="H197" s="384">
        <v>66.25</v>
      </c>
      <c r="I197" s="383">
        <v>29.57</v>
      </c>
      <c r="J197" s="384">
        <f>I197</f>
        <v>29.57</v>
      </c>
      <c r="K197" s="27">
        <f>F197*J197</f>
        <v>975.81000000000006</v>
      </c>
      <c r="L197" s="30">
        <f>K197/$K$196</f>
        <v>0.9227255964369806</v>
      </c>
      <c r="M197" s="30"/>
    </row>
    <row r="198" spans="1:13" x14ac:dyDescent="0.25">
      <c r="A198" s="55" t="s">
        <v>772</v>
      </c>
      <c r="B198" s="52" t="s">
        <v>921</v>
      </c>
      <c r="C198" s="52">
        <v>89799</v>
      </c>
      <c r="D198" s="56" t="s">
        <v>913</v>
      </c>
      <c r="E198" s="52" t="s">
        <v>34</v>
      </c>
      <c r="F198" s="44">
        <v>6</v>
      </c>
      <c r="G198" s="379">
        <v>13.62</v>
      </c>
      <c r="H198" s="384">
        <v>0</v>
      </c>
      <c r="I198" s="384">
        <v>21.19</v>
      </c>
      <c r="J198" s="384">
        <f>G198</f>
        <v>13.62</v>
      </c>
      <c r="K198" s="27">
        <f>F198*J198</f>
        <v>81.72</v>
      </c>
      <c r="L198" s="30">
        <f>K198/$K$196</f>
        <v>7.7274403563019484E-2</v>
      </c>
      <c r="M198" s="30"/>
    </row>
    <row r="199" spans="1:13" x14ac:dyDescent="0.25">
      <c r="A199" s="50" t="s">
        <v>250</v>
      </c>
      <c r="B199" s="50"/>
      <c r="C199" s="50"/>
      <c r="D199" s="192" t="s">
        <v>251</v>
      </c>
      <c r="E199" s="50"/>
      <c r="F199" s="42"/>
      <c r="G199" s="26"/>
      <c r="H199" s="26"/>
      <c r="I199" s="26"/>
      <c r="J199" s="26"/>
      <c r="K199" s="26">
        <f>SUM(K200:K202)</f>
        <v>12715.462</v>
      </c>
      <c r="L199" s="29"/>
      <c r="M199" s="29">
        <f>K199/K138</f>
        <v>3.8194994374514304E-2</v>
      </c>
    </row>
    <row r="200" spans="1:13" ht="25.5" x14ac:dyDescent="0.25">
      <c r="A200" s="55" t="s">
        <v>774</v>
      </c>
      <c r="B200" s="150" t="s">
        <v>1012</v>
      </c>
      <c r="C200" s="52" t="s">
        <v>921</v>
      </c>
      <c r="D200" s="56" t="s">
        <v>776</v>
      </c>
      <c r="E200" s="52" t="s">
        <v>31</v>
      </c>
      <c r="F200" s="46">
        <v>18.95</v>
      </c>
      <c r="G200" s="379">
        <v>285.27999999999997</v>
      </c>
      <c r="H200" s="37">
        <v>451.7</v>
      </c>
      <c r="I200" s="384">
        <v>0</v>
      </c>
      <c r="J200" s="384">
        <f>G200</f>
        <v>285.27999999999997</v>
      </c>
      <c r="K200" s="27">
        <f>F200*J200</f>
        <v>5406.0559999999996</v>
      </c>
      <c r="L200" s="30">
        <f>K200/$K$199</f>
        <v>0.42515608162723462</v>
      </c>
      <c r="M200" s="30"/>
    </row>
    <row r="201" spans="1:13" x14ac:dyDescent="0.25">
      <c r="A201" s="52" t="s">
        <v>775</v>
      </c>
      <c r="B201" s="149" t="s">
        <v>1013</v>
      </c>
      <c r="C201" s="52" t="s">
        <v>921</v>
      </c>
      <c r="D201" s="56" t="s">
        <v>777</v>
      </c>
      <c r="E201" s="52" t="s">
        <v>31</v>
      </c>
      <c r="F201" s="46">
        <v>64.5</v>
      </c>
      <c r="G201" s="37">
        <v>65.349999999999994</v>
      </c>
      <c r="H201" s="379">
        <v>64.459999999999994</v>
      </c>
      <c r="I201" s="384">
        <v>0</v>
      </c>
      <c r="J201" s="384">
        <f>H201</f>
        <v>64.459999999999994</v>
      </c>
      <c r="K201" s="27">
        <f>F201*J201</f>
        <v>4157.6699999999992</v>
      </c>
      <c r="L201" s="30">
        <f t="shared" ref="L201:L202" si="38">K201/$K$199</f>
        <v>0.3269775018792081</v>
      </c>
      <c r="M201" s="30"/>
    </row>
    <row r="202" spans="1:13" x14ac:dyDescent="0.25">
      <c r="A202" s="52" t="s">
        <v>252</v>
      </c>
      <c r="B202" s="149" t="s">
        <v>1014</v>
      </c>
      <c r="C202" s="52" t="s">
        <v>921</v>
      </c>
      <c r="D202" s="56" t="s">
        <v>253</v>
      </c>
      <c r="E202" s="52" t="s">
        <v>31</v>
      </c>
      <c r="F202" s="46">
        <v>25.76</v>
      </c>
      <c r="G202" s="37">
        <v>123.6</v>
      </c>
      <c r="H202" s="379">
        <v>122.35</v>
      </c>
      <c r="I202" s="384">
        <v>0</v>
      </c>
      <c r="J202" s="384">
        <f>H202</f>
        <v>122.35</v>
      </c>
      <c r="K202" s="27">
        <f t="shared" ref="K202" si="39">F202*J202</f>
        <v>3151.7359999999999</v>
      </c>
      <c r="L202" s="30">
        <f t="shared" si="38"/>
        <v>0.2478664164935572</v>
      </c>
      <c r="M202" s="30"/>
    </row>
    <row r="203" spans="1:13" x14ac:dyDescent="0.25">
      <c r="A203" s="50" t="s">
        <v>254</v>
      </c>
      <c r="B203" s="50"/>
      <c r="C203" s="50"/>
      <c r="D203" s="192" t="s">
        <v>255</v>
      </c>
      <c r="E203" s="50"/>
      <c r="F203" s="42"/>
      <c r="G203" s="26"/>
      <c r="H203" s="26"/>
      <c r="I203" s="26"/>
      <c r="J203" s="26"/>
      <c r="K203" s="26">
        <f>SUM(K204:K207)</f>
        <v>19011.121999999999</v>
      </c>
      <c r="L203" s="29"/>
      <c r="M203" s="29">
        <f>K203/K138</f>
        <v>5.7106041278185971E-2</v>
      </c>
    </row>
    <row r="204" spans="1:13" x14ac:dyDescent="0.25">
      <c r="A204" s="55" t="s">
        <v>256</v>
      </c>
      <c r="B204" s="52" t="s">
        <v>921</v>
      </c>
      <c r="C204" s="52" t="s">
        <v>921</v>
      </c>
      <c r="D204" s="56" t="s">
        <v>257</v>
      </c>
      <c r="E204" s="52" t="s">
        <v>31</v>
      </c>
      <c r="F204" s="44">
        <v>93.7</v>
      </c>
      <c r="G204" s="383">
        <v>34.76</v>
      </c>
      <c r="H204" s="384">
        <v>0</v>
      </c>
      <c r="I204" s="384">
        <v>0</v>
      </c>
      <c r="J204" s="384">
        <f>G204</f>
        <v>34.76</v>
      </c>
      <c r="K204" s="27">
        <f>F204*J204</f>
        <v>3257.0119999999997</v>
      </c>
      <c r="L204" s="30">
        <f>K204/K203</f>
        <v>0.17132139807424307</v>
      </c>
      <c r="M204" s="30"/>
    </row>
    <row r="205" spans="1:13" x14ac:dyDescent="0.25">
      <c r="A205" s="55" t="s">
        <v>258</v>
      </c>
      <c r="B205" s="150" t="s">
        <v>1015</v>
      </c>
      <c r="C205" s="52" t="s">
        <v>921</v>
      </c>
      <c r="D205" s="56" t="s">
        <v>259</v>
      </c>
      <c r="E205" s="52" t="s">
        <v>31</v>
      </c>
      <c r="F205" s="44">
        <v>138.5</v>
      </c>
      <c r="G205" s="383">
        <v>75.63</v>
      </c>
      <c r="H205" s="384">
        <v>76.25</v>
      </c>
      <c r="I205" s="384">
        <v>0</v>
      </c>
      <c r="J205" s="384">
        <f>G205</f>
        <v>75.63</v>
      </c>
      <c r="K205" s="27">
        <f t="shared" ref="K205:K207" si="40">F205*J205</f>
        <v>10474.754999999999</v>
      </c>
      <c r="L205" s="30">
        <f>K205/K203</f>
        <v>0.55098036822866103</v>
      </c>
      <c r="M205" s="30"/>
    </row>
    <row r="206" spans="1:13" x14ac:dyDescent="0.25">
      <c r="A206" s="52" t="s">
        <v>260</v>
      </c>
      <c r="B206" s="149" t="s">
        <v>1016</v>
      </c>
      <c r="C206" s="52" t="s">
        <v>921</v>
      </c>
      <c r="D206" s="56" t="s">
        <v>261</v>
      </c>
      <c r="E206" s="52" t="s">
        <v>31</v>
      </c>
      <c r="F206" s="44">
        <v>50.5</v>
      </c>
      <c r="G206" s="384">
        <v>106.31</v>
      </c>
      <c r="H206" s="383">
        <v>100.67</v>
      </c>
      <c r="I206" s="384">
        <v>0</v>
      </c>
      <c r="J206" s="384">
        <f>H206</f>
        <v>100.67</v>
      </c>
      <c r="K206" s="27">
        <f t="shared" si="40"/>
        <v>5083.835</v>
      </c>
      <c r="L206" s="30">
        <f>K206/K203</f>
        <v>0.26741372760639798</v>
      </c>
      <c r="M206" s="30"/>
    </row>
    <row r="207" spans="1:13" x14ac:dyDescent="0.25">
      <c r="A207" s="55" t="s">
        <v>262</v>
      </c>
      <c r="B207" s="150" t="s">
        <v>1017</v>
      </c>
      <c r="C207" s="52" t="s">
        <v>921</v>
      </c>
      <c r="D207" s="56" t="s">
        <v>263</v>
      </c>
      <c r="E207" s="52" t="s">
        <v>34</v>
      </c>
      <c r="F207" s="44">
        <v>8</v>
      </c>
      <c r="G207" s="383">
        <v>24.44</v>
      </c>
      <c r="H207" s="384">
        <v>26.45</v>
      </c>
      <c r="I207" s="384">
        <v>0</v>
      </c>
      <c r="J207" s="384">
        <f>G207</f>
        <v>24.44</v>
      </c>
      <c r="K207" s="27">
        <f t="shared" si="40"/>
        <v>195.52</v>
      </c>
      <c r="L207" s="30">
        <f>K207/K203</f>
        <v>1.0284506090697856E-2</v>
      </c>
      <c r="M207" s="30"/>
    </row>
    <row r="208" spans="1:13" x14ac:dyDescent="0.25">
      <c r="A208" s="50" t="s">
        <v>264</v>
      </c>
      <c r="B208" s="50"/>
      <c r="C208" s="50"/>
      <c r="D208" s="192" t="s">
        <v>265</v>
      </c>
      <c r="E208" s="50"/>
      <c r="F208" s="42"/>
      <c r="G208" s="26"/>
      <c r="H208" s="26"/>
      <c r="I208" s="26"/>
      <c r="J208" s="26"/>
      <c r="K208" s="26">
        <f>SUM(K209:K214)</f>
        <v>15251.942800000001</v>
      </c>
      <c r="L208" s="29"/>
      <c r="M208" s="29">
        <f>K208/K138</f>
        <v>4.5814133174745364E-2</v>
      </c>
    </row>
    <row r="209" spans="1:13" x14ac:dyDescent="0.25">
      <c r="A209" s="55" t="s">
        <v>266</v>
      </c>
      <c r="B209" s="150" t="s">
        <v>1018</v>
      </c>
      <c r="C209" s="52" t="s">
        <v>921</v>
      </c>
      <c r="D209" s="56" t="s">
        <v>267</v>
      </c>
      <c r="E209" s="52" t="s">
        <v>31</v>
      </c>
      <c r="F209" s="46">
        <v>16.600000000000001</v>
      </c>
      <c r="G209" s="379">
        <v>123.72</v>
      </c>
      <c r="H209" s="37">
        <v>130.04</v>
      </c>
      <c r="I209" s="37">
        <v>0</v>
      </c>
      <c r="J209" s="37">
        <f>G209</f>
        <v>123.72</v>
      </c>
      <c r="K209" s="27">
        <f>F209*J209</f>
        <v>2053.752</v>
      </c>
      <c r="L209" s="30">
        <f>K209/$K$208</f>
        <v>0.1346551076758562</v>
      </c>
      <c r="M209" s="30"/>
    </row>
    <row r="210" spans="1:13" x14ac:dyDescent="0.25">
      <c r="A210" s="55" t="s">
        <v>268</v>
      </c>
      <c r="B210" s="150" t="s">
        <v>1019</v>
      </c>
      <c r="C210" s="52" t="s">
        <v>921</v>
      </c>
      <c r="D210" s="56" t="s">
        <v>269</v>
      </c>
      <c r="E210" s="52" t="s">
        <v>31</v>
      </c>
      <c r="F210" s="46">
        <v>15.9</v>
      </c>
      <c r="G210" s="379">
        <v>149.63</v>
      </c>
      <c r="H210" s="37">
        <v>156.53</v>
      </c>
      <c r="I210" s="37">
        <v>0</v>
      </c>
      <c r="J210" s="37">
        <f>G210</f>
        <v>149.63</v>
      </c>
      <c r="K210" s="27">
        <f t="shared" ref="K210:K214" si="41">F210*J210</f>
        <v>2379.1170000000002</v>
      </c>
      <c r="L210" s="30">
        <f t="shared" ref="L210:L214" si="42">K210/$K$208</f>
        <v>0.15598779979688884</v>
      </c>
      <c r="M210" s="30"/>
    </row>
    <row r="211" spans="1:13" ht="25.5" x14ac:dyDescent="0.25">
      <c r="A211" s="55" t="s">
        <v>270</v>
      </c>
      <c r="B211" s="150" t="s">
        <v>1020</v>
      </c>
      <c r="C211" s="52" t="s">
        <v>921</v>
      </c>
      <c r="D211" s="56" t="s">
        <v>271</v>
      </c>
      <c r="E211" s="52" t="s">
        <v>31</v>
      </c>
      <c r="F211" s="46">
        <v>22.75</v>
      </c>
      <c r="G211" s="379">
        <v>167.54</v>
      </c>
      <c r="H211" s="37">
        <v>181.63</v>
      </c>
      <c r="I211" s="37">
        <v>0</v>
      </c>
      <c r="J211" s="37">
        <f>G211</f>
        <v>167.54</v>
      </c>
      <c r="K211" s="27">
        <f t="shared" si="41"/>
        <v>3811.5349999999999</v>
      </c>
      <c r="L211" s="30">
        <f t="shared" si="42"/>
        <v>0.2499048842485824</v>
      </c>
      <c r="M211" s="30"/>
    </row>
    <row r="212" spans="1:13" x14ac:dyDescent="0.25">
      <c r="A212" s="52" t="s">
        <v>778</v>
      </c>
      <c r="B212" s="150" t="s">
        <v>1021</v>
      </c>
      <c r="C212" s="55">
        <v>94462</v>
      </c>
      <c r="D212" s="56" t="s">
        <v>779</v>
      </c>
      <c r="E212" s="52" t="s">
        <v>31</v>
      </c>
      <c r="F212" s="46">
        <v>14.4</v>
      </c>
      <c r="G212" s="37">
        <v>213.95</v>
      </c>
      <c r="H212" s="37">
        <v>200.79</v>
      </c>
      <c r="I212" s="379">
        <v>111.4</v>
      </c>
      <c r="J212" s="37">
        <f>I212</f>
        <v>111.4</v>
      </c>
      <c r="K212" s="27">
        <f t="shared" si="41"/>
        <v>1604.16</v>
      </c>
      <c r="L212" s="30">
        <f t="shared" si="42"/>
        <v>0.10517742041361446</v>
      </c>
      <c r="M212" s="30"/>
    </row>
    <row r="213" spans="1:13" x14ac:dyDescent="0.25">
      <c r="A213" s="52" t="s">
        <v>272</v>
      </c>
      <c r="B213" s="150" t="s">
        <v>995</v>
      </c>
      <c r="C213" s="55">
        <v>94463</v>
      </c>
      <c r="D213" s="56" t="s">
        <v>273</v>
      </c>
      <c r="E213" s="52" t="s">
        <v>31</v>
      </c>
      <c r="F213" s="46">
        <v>16.93</v>
      </c>
      <c r="G213" s="37">
        <v>265.13</v>
      </c>
      <c r="H213" s="37">
        <v>285.52999999999997</v>
      </c>
      <c r="I213" s="379">
        <v>131.97999999999999</v>
      </c>
      <c r="J213" s="37">
        <f>I213</f>
        <v>131.97999999999999</v>
      </c>
      <c r="K213" s="27">
        <f t="shared" si="41"/>
        <v>2234.4213999999997</v>
      </c>
      <c r="L213" s="30">
        <f t="shared" si="42"/>
        <v>0.14650077234750708</v>
      </c>
      <c r="M213" s="30"/>
    </row>
    <row r="214" spans="1:13" x14ac:dyDescent="0.25">
      <c r="A214" s="52" t="s">
        <v>274</v>
      </c>
      <c r="B214" s="150" t="s">
        <v>996</v>
      </c>
      <c r="C214" s="55">
        <v>94464</v>
      </c>
      <c r="D214" s="56" t="s">
        <v>275</v>
      </c>
      <c r="E214" s="52" t="s">
        <v>31</v>
      </c>
      <c r="F214" s="46">
        <v>16.93</v>
      </c>
      <c r="G214" s="37">
        <v>299.67</v>
      </c>
      <c r="H214" s="37">
        <v>344.72</v>
      </c>
      <c r="I214" s="379">
        <v>187.18</v>
      </c>
      <c r="J214" s="37">
        <f>I214</f>
        <v>187.18</v>
      </c>
      <c r="K214" s="27">
        <f t="shared" si="41"/>
        <v>3168.9574000000002</v>
      </c>
      <c r="L214" s="30">
        <f t="shared" si="42"/>
        <v>0.20777401551755098</v>
      </c>
      <c r="M214" s="30"/>
    </row>
    <row r="215" spans="1:13" x14ac:dyDescent="0.25">
      <c r="A215" s="50" t="s">
        <v>276</v>
      </c>
      <c r="B215" s="50"/>
      <c r="C215" s="50"/>
      <c r="D215" s="192" t="s">
        <v>277</v>
      </c>
      <c r="E215" s="50"/>
      <c r="F215" s="42"/>
      <c r="G215" s="26"/>
      <c r="H215" s="26"/>
      <c r="I215" s="26"/>
      <c r="J215" s="26"/>
      <c r="K215" s="26">
        <f>SUM(K216:K228)</f>
        <v>15740.61</v>
      </c>
      <c r="L215" s="29"/>
      <c r="M215" s="29">
        <f>K215/K138</f>
        <v>4.7282002840433456E-2</v>
      </c>
    </row>
    <row r="216" spans="1:13" x14ac:dyDescent="0.25">
      <c r="A216" s="54" t="s">
        <v>278</v>
      </c>
      <c r="B216" s="151" t="s">
        <v>1022</v>
      </c>
      <c r="C216" s="55">
        <v>94495</v>
      </c>
      <c r="D216" s="66" t="s">
        <v>279</v>
      </c>
      <c r="E216" s="54" t="s">
        <v>34</v>
      </c>
      <c r="F216" s="46">
        <v>1</v>
      </c>
      <c r="G216" s="37">
        <v>80.819999999999993</v>
      </c>
      <c r="H216" s="37">
        <v>75.75</v>
      </c>
      <c r="I216" s="379">
        <v>75.92</v>
      </c>
      <c r="J216" s="37">
        <f>H216</f>
        <v>75.75</v>
      </c>
      <c r="K216" s="37">
        <f>F216*J216</f>
        <v>75.75</v>
      </c>
      <c r="L216" s="38">
        <f>K216/$K$215</f>
        <v>4.8123929123458364E-3</v>
      </c>
      <c r="M216" s="38"/>
    </row>
    <row r="217" spans="1:13" x14ac:dyDescent="0.25">
      <c r="A217" s="54" t="s">
        <v>280</v>
      </c>
      <c r="B217" s="151" t="s">
        <v>1023</v>
      </c>
      <c r="C217" s="55">
        <v>94496</v>
      </c>
      <c r="D217" s="66" t="s">
        <v>281</v>
      </c>
      <c r="E217" s="54" t="s">
        <v>34</v>
      </c>
      <c r="F217" s="46">
        <v>2</v>
      </c>
      <c r="G217" s="37">
        <v>119.43</v>
      </c>
      <c r="H217" s="37">
        <v>100.26</v>
      </c>
      <c r="I217" s="379">
        <v>91.56</v>
      </c>
      <c r="J217" s="37">
        <f>I217</f>
        <v>91.56</v>
      </c>
      <c r="K217" s="37">
        <f t="shared" ref="K217:K228" si="43">F217*J217</f>
        <v>183.12</v>
      </c>
      <c r="L217" s="38">
        <f t="shared" ref="L217:L228" si="44">K217/$K$215</f>
        <v>1.1633602509686727E-2</v>
      </c>
      <c r="M217" s="38"/>
    </row>
    <row r="218" spans="1:13" x14ac:dyDescent="0.25">
      <c r="A218" s="54" t="s">
        <v>282</v>
      </c>
      <c r="B218" s="54" t="s">
        <v>1024</v>
      </c>
      <c r="C218" s="55">
        <v>94497</v>
      </c>
      <c r="D218" s="66" t="s">
        <v>283</v>
      </c>
      <c r="E218" s="54" t="s">
        <v>34</v>
      </c>
      <c r="F218" s="46">
        <v>4</v>
      </c>
      <c r="G218" s="37">
        <v>128.51</v>
      </c>
      <c r="H218" s="37">
        <v>116.07</v>
      </c>
      <c r="I218" s="379">
        <v>106.24</v>
      </c>
      <c r="J218" s="37">
        <f>I218</f>
        <v>106.24</v>
      </c>
      <c r="K218" s="37">
        <f t="shared" si="43"/>
        <v>424.96</v>
      </c>
      <c r="L218" s="38">
        <f t="shared" si="44"/>
        <v>2.6997683063108735E-2</v>
      </c>
      <c r="M218" s="38"/>
    </row>
    <row r="219" spans="1:13" x14ac:dyDescent="0.25">
      <c r="A219" s="54" t="s">
        <v>284</v>
      </c>
      <c r="B219" s="151" t="s">
        <v>985</v>
      </c>
      <c r="C219" s="55">
        <v>94499</v>
      </c>
      <c r="D219" s="66" t="s">
        <v>285</v>
      </c>
      <c r="E219" s="54" t="s">
        <v>34</v>
      </c>
      <c r="F219" s="46">
        <v>1</v>
      </c>
      <c r="G219" s="37">
        <v>353.74</v>
      </c>
      <c r="H219" s="37">
        <v>323.86</v>
      </c>
      <c r="I219" s="379">
        <v>241.13</v>
      </c>
      <c r="J219" s="37">
        <f>I219</f>
        <v>241.13</v>
      </c>
      <c r="K219" s="37">
        <f t="shared" si="43"/>
        <v>241.13</v>
      </c>
      <c r="L219" s="38">
        <f t="shared" si="44"/>
        <v>1.5318974296421803E-2</v>
      </c>
      <c r="M219" s="38"/>
    </row>
    <row r="220" spans="1:13" x14ac:dyDescent="0.25">
      <c r="A220" s="54" t="s">
        <v>286</v>
      </c>
      <c r="B220" s="151" t="s">
        <v>997</v>
      </c>
      <c r="C220" s="55">
        <v>94500</v>
      </c>
      <c r="D220" s="66" t="s">
        <v>215</v>
      </c>
      <c r="E220" s="54" t="s">
        <v>34</v>
      </c>
      <c r="F220" s="46">
        <v>1</v>
      </c>
      <c r="G220" s="37">
        <v>537.5</v>
      </c>
      <c r="H220" s="37">
        <v>493.24</v>
      </c>
      <c r="I220" s="379">
        <v>285.61</v>
      </c>
      <c r="J220" s="37">
        <f>I220</f>
        <v>285.61</v>
      </c>
      <c r="K220" s="37">
        <f t="shared" si="43"/>
        <v>285.61</v>
      </c>
      <c r="L220" s="38">
        <f t="shared" si="44"/>
        <v>1.8144786002575505E-2</v>
      </c>
      <c r="M220" s="38"/>
    </row>
    <row r="221" spans="1:13" x14ac:dyDescent="0.25">
      <c r="A221" s="54" t="s">
        <v>780</v>
      </c>
      <c r="B221" s="149" t="s">
        <v>1025</v>
      </c>
      <c r="C221" s="54">
        <v>95251</v>
      </c>
      <c r="D221" s="66" t="s">
        <v>781</v>
      </c>
      <c r="E221" s="54" t="s">
        <v>34</v>
      </c>
      <c r="F221" s="46">
        <v>2</v>
      </c>
      <c r="G221" s="37">
        <v>144.1</v>
      </c>
      <c r="H221" s="379">
        <v>103.42</v>
      </c>
      <c r="I221" s="37">
        <v>121.46</v>
      </c>
      <c r="J221" s="37">
        <f>H221</f>
        <v>103.42</v>
      </c>
      <c r="K221" s="37">
        <f t="shared" si="43"/>
        <v>206.84</v>
      </c>
      <c r="L221" s="38">
        <f t="shared" si="44"/>
        <v>1.3140532673130203E-2</v>
      </c>
      <c r="M221" s="38"/>
    </row>
    <row r="222" spans="1:13" ht="25.5" x14ac:dyDescent="0.25">
      <c r="A222" s="54" t="s">
        <v>287</v>
      </c>
      <c r="B222" s="149" t="s">
        <v>1026</v>
      </c>
      <c r="C222" s="54">
        <v>95252</v>
      </c>
      <c r="D222" s="66" t="s">
        <v>288</v>
      </c>
      <c r="E222" s="54" t="s">
        <v>34</v>
      </c>
      <c r="F222" s="46">
        <v>1</v>
      </c>
      <c r="G222" s="37">
        <v>159.34</v>
      </c>
      <c r="H222" s="379">
        <v>115.62</v>
      </c>
      <c r="I222" s="37">
        <v>139.06</v>
      </c>
      <c r="J222" s="37">
        <f>H222</f>
        <v>115.62</v>
      </c>
      <c r="K222" s="37">
        <f t="shared" si="43"/>
        <v>115.62</v>
      </c>
      <c r="L222" s="38">
        <f t="shared" si="44"/>
        <v>7.3453315976953881E-3</v>
      </c>
      <c r="M222" s="38"/>
    </row>
    <row r="223" spans="1:13" x14ac:dyDescent="0.25">
      <c r="A223" s="54" t="s">
        <v>289</v>
      </c>
      <c r="B223" s="151" t="s">
        <v>1027</v>
      </c>
      <c r="C223" s="55">
        <v>94797</v>
      </c>
      <c r="D223" s="66" t="s">
        <v>290</v>
      </c>
      <c r="E223" s="54" t="s">
        <v>34</v>
      </c>
      <c r="F223" s="46">
        <v>1</v>
      </c>
      <c r="G223" s="37">
        <v>112.16</v>
      </c>
      <c r="H223" s="37">
        <v>102.22</v>
      </c>
      <c r="I223" s="379">
        <v>86.4</v>
      </c>
      <c r="J223" s="37">
        <f>I223</f>
        <v>86.4</v>
      </c>
      <c r="K223" s="37">
        <f t="shared" si="43"/>
        <v>86.4</v>
      </c>
      <c r="L223" s="38">
        <f t="shared" si="44"/>
        <v>5.4889867673489148E-3</v>
      </c>
      <c r="M223" s="38"/>
    </row>
    <row r="224" spans="1:13" x14ac:dyDescent="0.25">
      <c r="A224" s="54" t="s">
        <v>291</v>
      </c>
      <c r="B224" s="149" t="s">
        <v>1028</v>
      </c>
      <c r="C224" s="54" t="s">
        <v>921</v>
      </c>
      <c r="D224" s="66" t="s">
        <v>292</v>
      </c>
      <c r="E224" s="54" t="s">
        <v>34</v>
      </c>
      <c r="F224" s="46">
        <v>2</v>
      </c>
      <c r="G224" s="37">
        <v>1442.49</v>
      </c>
      <c r="H224" s="379">
        <v>1299.99</v>
      </c>
      <c r="I224" s="37">
        <v>0</v>
      </c>
      <c r="J224" s="37">
        <f>H224</f>
        <v>1299.99</v>
      </c>
      <c r="K224" s="37">
        <f t="shared" si="43"/>
        <v>2599.98</v>
      </c>
      <c r="L224" s="38">
        <f t="shared" si="44"/>
        <v>0.16517657193717397</v>
      </c>
      <c r="M224" s="38"/>
    </row>
    <row r="225" spans="1:13" s="9" customFormat="1" x14ac:dyDescent="0.25">
      <c r="A225" s="55" t="s">
        <v>293</v>
      </c>
      <c r="B225" s="54" t="s">
        <v>921</v>
      </c>
      <c r="C225" s="54" t="s">
        <v>921</v>
      </c>
      <c r="D225" s="66" t="s">
        <v>294</v>
      </c>
      <c r="E225" s="54" t="s">
        <v>31</v>
      </c>
      <c r="F225" s="46">
        <v>0</v>
      </c>
      <c r="G225" s="379">
        <v>9820.32</v>
      </c>
      <c r="H225" s="37">
        <v>0</v>
      </c>
      <c r="I225" s="37">
        <v>0</v>
      </c>
      <c r="J225" s="37">
        <f>G225</f>
        <v>9820.32</v>
      </c>
      <c r="K225" s="37">
        <f t="shared" si="43"/>
        <v>0</v>
      </c>
      <c r="L225" s="38">
        <f t="shared" si="44"/>
        <v>0</v>
      </c>
      <c r="M225" s="38"/>
    </row>
    <row r="226" spans="1:13" s="9" customFormat="1" x14ac:dyDescent="0.25">
      <c r="A226" s="55" t="s">
        <v>295</v>
      </c>
      <c r="B226" s="54" t="s">
        <v>921</v>
      </c>
      <c r="C226" s="54" t="s">
        <v>921</v>
      </c>
      <c r="D226" s="66" t="s">
        <v>296</v>
      </c>
      <c r="E226" s="54" t="s">
        <v>34</v>
      </c>
      <c r="F226" s="46">
        <v>0</v>
      </c>
      <c r="G226" s="379">
        <v>2421.87</v>
      </c>
      <c r="H226" s="37">
        <v>0</v>
      </c>
      <c r="I226" s="37">
        <v>0</v>
      </c>
      <c r="J226" s="37">
        <f>G226</f>
        <v>2421.87</v>
      </c>
      <c r="K226" s="37">
        <f t="shared" si="43"/>
        <v>0</v>
      </c>
      <c r="L226" s="38">
        <f t="shared" si="44"/>
        <v>0</v>
      </c>
      <c r="M226" s="38"/>
    </row>
    <row r="227" spans="1:13" s="9" customFormat="1" x14ac:dyDescent="0.25">
      <c r="A227" s="55" t="s">
        <v>297</v>
      </c>
      <c r="B227" s="54" t="s">
        <v>921</v>
      </c>
      <c r="C227" s="54" t="s">
        <v>921</v>
      </c>
      <c r="D227" s="66" t="s">
        <v>298</v>
      </c>
      <c r="E227" s="54" t="s">
        <v>34</v>
      </c>
      <c r="F227" s="46">
        <v>0</v>
      </c>
      <c r="G227" s="379">
        <v>3541.17</v>
      </c>
      <c r="H227" s="37">
        <v>0</v>
      </c>
      <c r="I227" s="37">
        <v>0</v>
      </c>
      <c r="J227" s="37">
        <f>G227</f>
        <v>3541.17</v>
      </c>
      <c r="K227" s="37">
        <f t="shared" si="43"/>
        <v>0</v>
      </c>
      <c r="L227" s="38">
        <f t="shared" si="44"/>
        <v>0</v>
      </c>
      <c r="M227" s="38"/>
    </row>
    <row r="228" spans="1:13" s="9" customFormat="1" ht="25.5" x14ac:dyDescent="0.25">
      <c r="A228" s="51" t="s">
        <v>921</v>
      </c>
      <c r="B228" s="55" t="s">
        <v>1138</v>
      </c>
      <c r="C228" s="54" t="s">
        <v>921</v>
      </c>
      <c r="D228" s="66" t="s">
        <v>1139</v>
      </c>
      <c r="E228" s="54" t="s">
        <v>305</v>
      </c>
      <c r="F228" s="46">
        <v>1</v>
      </c>
      <c r="G228" s="34">
        <v>0</v>
      </c>
      <c r="H228" s="379">
        <v>11521.2</v>
      </c>
      <c r="I228" s="37">
        <v>0</v>
      </c>
      <c r="J228" s="37">
        <f>H228</f>
        <v>11521.2</v>
      </c>
      <c r="K228" s="37">
        <f t="shared" si="43"/>
        <v>11521.2</v>
      </c>
      <c r="L228" s="38">
        <f t="shared" si="44"/>
        <v>0.73194113824051299</v>
      </c>
      <c r="M228" s="38"/>
    </row>
    <row r="229" spans="1:13" x14ac:dyDescent="0.25">
      <c r="A229" s="50" t="s">
        <v>299</v>
      </c>
      <c r="B229" s="50"/>
      <c r="C229" s="50"/>
      <c r="D229" s="192" t="s">
        <v>300</v>
      </c>
      <c r="E229" s="50"/>
      <c r="F229" s="42"/>
      <c r="G229" s="26"/>
      <c r="H229" s="26"/>
      <c r="I229" s="26"/>
      <c r="J229" s="26"/>
      <c r="K229" s="26">
        <f>SUM(K230:K232)</f>
        <v>25578.86</v>
      </c>
      <c r="L229" s="29"/>
      <c r="M229" s="29">
        <f>K229/K138</f>
        <v>7.6834362275353341E-2</v>
      </c>
    </row>
    <row r="230" spans="1:13" x14ac:dyDescent="0.25">
      <c r="A230" s="55" t="s">
        <v>301</v>
      </c>
      <c r="B230" s="54" t="s">
        <v>921</v>
      </c>
      <c r="C230" s="54" t="s">
        <v>921</v>
      </c>
      <c r="D230" s="66" t="s">
        <v>302</v>
      </c>
      <c r="E230" s="54" t="s">
        <v>34</v>
      </c>
      <c r="F230" s="46">
        <v>2</v>
      </c>
      <c r="G230" s="379">
        <v>3149.3</v>
      </c>
      <c r="H230" s="37">
        <v>0</v>
      </c>
      <c r="I230" s="37">
        <v>0</v>
      </c>
      <c r="J230" s="37">
        <f>G230</f>
        <v>3149.3</v>
      </c>
      <c r="K230" s="37">
        <f>F230*J230</f>
        <v>6298.6</v>
      </c>
      <c r="L230" s="38">
        <f>K230/$K$229</f>
        <v>0.24624240486088905</v>
      </c>
      <c r="M230" s="38"/>
    </row>
    <row r="231" spans="1:13" x14ac:dyDescent="0.25">
      <c r="A231" s="55" t="s">
        <v>303</v>
      </c>
      <c r="B231" s="54" t="s">
        <v>921</v>
      </c>
      <c r="C231" s="54" t="s">
        <v>921</v>
      </c>
      <c r="D231" s="66" t="s">
        <v>304</v>
      </c>
      <c r="E231" s="54" t="s">
        <v>305</v>
      </c>
      <c r="F231" s="46">
        <v>12</v>
      </c>
      <c r="G231" s="379">
        <v>1192.54</v>
      </c>
      <c r="H231" s="37">
        <v>0</v>
      </c>
      <c r="I231" s="37">
        <v>0</v>
      </c>
      <c r="J231" s="37">
        <f t="shared" ref="J231:J232" si="45">G231</f>
        <v>1192.54</v>
      </c>
      <c r="K231" s="37">
        <f t="shared" ref="K231:K232" si="46">F231*J231</f>
        <v>14310.48</v>
      </c>
      <c r="L231" s="38">
        <f t="shared" ref="L231:L232" si="47">K231/$K$229</f>
        <v>0.55946512080679123</v>
      </c>
      <c r="M231" s="38"/>
    </row>
    <row r="232" spans="1:13" x14ac:dyDescent="0.25">
      <c r="A232" s="55" t="s">
        <v>782</v>
      </c>
      <c r="B232" s="151" t="s">
        <v>1029</v>
      </c>
      <c r="C232" s="54" t="s">
        <v>921</v>
      </c>
      <c r="D232" s="66" t="s">
        <v>783</v>
      </c>
      <c r="E232" s="54" t="s">
        <v>34</v>
      </c>
      <c r="F232" s="46">
        <v>2</v>
      </c>
      <c r="G232" s="379">
        <v>2484.89</v>
      </c>
      <c r="H232" s="37">
        <v>1435.67</v>
      </c>
      <c r="I232" s="37">
        <v>0</v>
      </c>
      <c r="J232" s="37">
        <f t="shared" si="45"/>
        <v>2484.89</v>
      </c>
      <c r="K232" s="37">
        <f t="shared" si="46"/>
        <v>4969.78</v>
      </c>
      <c r="L232" s="38">
        <f t="shared" si="47"/>
        <v>0.19429247433231972</v>
      </c>
      <c r="M232" s="38"/>
    </row>
    <row r="233" spans="1:13" x14ac:dyDescent="0.25">
      <c r="A233" s="50" t="s">
        <v>306</v>
      </c>
      <c r="B233" s="50"/>
      <c r="C233" s="50"/>
      <c r="D233" s="192" t="s">
        <v>307</v>
      </c>
      <c r="E233" s="50"/>
      <c r="F233" s="42"/>
      <c r="G233" s="26"/>
      <c r="H233" s="26"/>
      <c r="I233" s="26"/>
      <c r="J233" s="26"/>
      <c r="K233" s="26">
        <f>SUM(K234:K246)</f>
        <v>53900.54</v>
      </c>
      <c r="L233" s="29"/>
      <c r="M233" s="29">
        <f>K233/K138</f>
        <v>0.16190766973966683</v>
      </c>
    </row>
    <row r="234" spans="1:13" x14ac:dyDescent="0.25">
      <c r="A234" s="51" t="s">
        <v>308</v>
      </c>
      <c r="B234" s="149" t="s">
        <v>1030</v>
      </c>
      <c r="C234" s="51" t="s">
        <v>921</v>
      </c>
      <c r="D234" s="193" t="s">
        <v>309</v>
      </c>
      <c r="E234" s="51" t="s">
        <v>34</v>
      </c>
      <c r="F234" s="43">
        <v>2</v>
      </c>
      <c r="G234" s="34">
        <v>281.89</v>
      </c>
      <c r="H234" s="379">
        <v>226.8</v>
      </c>
      <c r="I234" s="34">
        <v>0</v>
      </c>
      <c r="J234" s="34">
        <f>H234</f>
        <v>226.8</v>
      </c>
      <c r="K234" s="34">
        <f>F234*J234</f>
        <v>453.6</v>
      </c>
      <c r="L234" s="35">
        <f>K234/$K$233</f>
        <v>8.4155001044516446E-3</v>
      </c>
      <c r="M234" s="35"/>
    </row>
    <row r="235" spans="1:13" x14ac:dyDescent="0.25">
      <c r="A235" s="55" t="s">
        <v>310</v>
      </c>
      <c r="B235" s="51" t="s">
        <v>921</v>
      </c>
      <c r="C235" s="51" t="s">
        <v>921</v>
      </c>
      <c r="D235" s="193" t="s">
        <v>311</v>
      </c>
      <c r="E235" s="51" t="s">
        <v>34</v>
      </c>
      <c r="F235" s="43">
        <v>17</v>
      </c>
      <c r="G235" s="379">
        <v>516.15</v>
      </c>
      <c r="H235" s="34">
        <v>0</v>
      </c>
      <c r="I235" s="34">
        <v>0</v>
      </c>
      <c r="J235" s="34">
        <f>G235</f>
        <v>516.15</v>
      </c>
      <c r="K235" s="34">
        <f t="shared" ref="K235:K246" si="48">F235*J235</f>
        <v>8774.5499999999993</v>
      </c>
      <c r="L235" s="35">
        <f t="shared" ref="L235:L246" si="49">K235/$K$233</f>
        <v>0.16279150450069702</v>
      </c>
      <c r="M235" s="35"/>
    </row>
    <row r="236" spans="1:13" x14ac:dyDescent="0.25">
      <c r="A236" s="55" t="s">
        <v>312</v>
      </c>
      <c r="B236" s="152" t="s">
        <v>1031</v>
      </c>
      <c r="C236" s="51" t="s">
        <v>921</v>
      </c>
      <c r="D236" s="193" t="s">
        <v>313</v>
      </c>
      <c r="E236" s="51" t="s">
        <v>34</v>
      </c>
      <c r="F236" s="43">
        <v>24</v>
      </c>
      <c r="G236" s="379">
        <v>817.82</v>
      </c>
      <c r="H236" s="34">
        <v>122.9</v>
      </c>
      <c r="I236" s="34">
        <v>0</v>
      </c>
      <c r="J236" s="34">
        <f>G236</f>
        <v>817.82</v>
      </c>
      <c r="K236" s="34">
        <f t="shared" si="48"/>
        <v>19627.68</v>
      </c>
      <c r="L236" s="35">
        <f t="shared" si="49"/>
        <v>0.36414625901707109</v>
      </c>
      <c r="M236" s="35"/>
    </row>
    <row r="237" spans="1:13" x14ac:dyDescent="0.25">
      <c r="A237" s="51" t="s">
        <v>314</v>
      </c>
      <c r="B237" s="149" t="s">
        <v>1032</v>
      </c>
      <c r="C237" s="51">
        <v>86872</v>
      </c>
      <c r="D237" s="193" t="s">
        <v>315</v>
      </c>
      <c r="E237" s="51" t="s">
        <v>34</v>
      </c>
      <c r="F237" s="43">
        <v>4</v>
      </c>
      <c r="G237" s="34">
        <v>944.62</v>
      </c>
      <c r="H237" s="379">
        <v>612.57000000000005</v>
      </c>
      <c r="I237" s="34">
        <v>659.66</v>
      </c>
      <c r="J237" s="34">
        <f>H237</f>
        <v>612.57000000000005</v>
      </c>
      <c r="K237" s="34">
        <f t="shared" si="48"/>
        <v>2450.2800000000002</v>
      </c>
      <c r="L237" s="35">
        <f t="shared" si="49"/>
        <v>4.5459284823491569E-2</v>
      </c>
      <c r="M237" s="35"/>
    </row>
    <row r="238" spans="1:13" x14ac:dyDescent="0.25">
      <c r="A238" s="51" t="s">
        <v>316</v>
      </c>
      <c r="B238" s="149" t="s">
        <v>1033</v>
      </c>
      <c r="C238" s="51" t="s">
        <v>921</v>
      </c>
      <c r="D238" s="193" t="s">
        <v>317</v>
      </c>
      <c r="E238" s="51" t="s">
        <v>34</v>
      </c>
      <c r="F238" s="43">
        <v>15</v>
      </c>
      <c r="G238" s="34">
        <v>96.39</v>
      </c>
      <c r="H238" s="379">
        <v>47.84</v>
      </c>
      <c r="I238" s="34">
        <v>0</v>
      </c>
      <c r="J238" s="34">
        <f>H238</f>
        <v>47.84</v>
      </c>
      <c r="K238" s="34">
        <f t="shared" si="48"/>
        <v>717.6</v>
      </c>
      <c r="L238" s="35">
        <f t="shared" si="49"/>
        <v>1.331341021815366E-2</v>
      </c>
      <c r="M238" s="35"/>
    </row>
    <row r="239" spans="1:13" x14ac:dyDescent="0.25">
      <c r="A239" s="51" t="s">
        <v>318</v>
      </c>
      <c r="B239" s="149" t="s">
        <v>1034</v>
      </c>
      <c r="C239" s="51" t="s">
        <v>921</v>
      </c>
      <c r="D239" s="193" t="s">
        <v>319</v>
      </c>
      <c r="E239" s="51" t="s">
        <v>34</v>
      </c>
      <c r="F239" s="43">
        <v>19</v>
      </c>
      <c r="G239" s="34">
        <v>98.04</v>
      </c>
      <c r="H239" s="379">
        <v>47.64</v>
      </c>
      <c r="I239" s="34">
        <v>0</v>
      </c>
      <c r="J239" s="34">
        <f>H239</f>
        <v>47.64</v>
      </c>
      <c r="K239" s="34">
        <f t="shared" si="48"/>
        <v>905.16</v>
      </c>
      <c r="L239" s="35">
        <f t="shared" si="49"/>
        <v>1.6793152721661042E-2</v>
      </c>
      <c r="M239" s="35"/>
    </row>
    <row r="240" spans="1:13" x14ac:dyDescent="0.25">
      <c r="A240" s="51" t="s">
        <v>320</v>
      </c>
      <c r="B240" s="149" t="s">
        <v>1035</v>
      </c>
      <c r="C240" s="51" t="s">
        <v>921</v>
      </c>
      <c r="D240" s="193" t="s">
        <v>321</v>
      </c>
      <c r="E240" s="51" t="s">
        <v>34</v>
      </c>
      <c r="F240" s="43">
        <v>10</v>
      </c>
      <c r="G240" s="34">
        <v>58.46</v>
      </c>
      <c r="H240" s="379">
        <v>41.24</v>
      </c>
      <c r="I240" s="34">
        <v>0</v>
      </c>
      <c r="J240" s="34">
        <f>H240</f>
        <v>41.24</v>
      </c>
      <c r="K240" s="34">
        <f t="shared" si="48"/>
        <v>412.40000000000003</v>
      </c>
      <c r="L240" s="35">
        <f t="shared" si="49"/>
        <v>7.6511292836769357E-3</v>
      </c>
      <c r="M240" s="35"/>
    </row>
    <row r="241" spans="1:13" ht="25.5" x14ac:dyDescent="0.25">
      <c r="A241" s="55" t="s">
        <v>322</v>
      </c>
      <c r="B241" s="51" t="s">
        <v>921</v>
      </c>
      <c r="C241" s="51" t="s">
        <v>921</v>
      </c>
      <c r="D241" s="193" t="s">
        <v>323</v>
      </c>
      <c r="E241" s="51" t="s">
        <v>31</v>
      </c>
      <c r="F241" s="43">
        <v>11</v>
      </c>
      <c r="G241" s="379">
        <v>326.2</v>
      </c>
      <c r="H241" s="34">
        <v>0</v>
      </c>
      <c r="I241" s="34">
        <v>0</v>
      </c>
      <c r="J241" s="34">
        <f>G241</f>
        <v>326.2</v>
      </c>
      <c r="K241" s="34">
        <f t="shared" si="48"/>
        <v>3588.2</v>
      </c>
      <c r="L241" s="35">
        <f t="shared" si="49"/>
        <v>6.657076162873321E-2</v>
      </c>
      <c r="M241" s="35"/>
    </row>
    <row r="242" spans="1:13" x14ac:dyDescent="0.25">
      <c r="A242" s="55" t="s">
        <v>324</v>
      </c>
      <c r="B242" s="51" t="s">
        <v>921</v>
      </c>
      <c r="C242" s="51" t="s">
        <v>921</v>
      </c>
      <c r="D242" s="193" t="s">
        <v>325</v>
      </c>
      <c r="E242" s="51" t="s">
        <v>34</v>
      </c>
      <c r="F242" s="43">
        <v>2</v>
      </c>
      <c r="G242" s="379">
        <v>496.12</v>
      </c>
      <c r="H242" s="34">
        <v>0</v>
      </c>
      <c r="I242" s="34">
        <v>0</v>
      </c>
      <c r="J242" s="34">
        <f>G242</f>
        <v>496.12</v>
      </c>
      <c r="K242" s="34">
        <f t="shared" si="48"/>
        <v>992.24</v>
      </c>
      <c r="L242" s="35">
        <f t="shared" si="49"/>
        <v>1.8408720951589724E-2</v>
      </c>
      <c r="M242" s="35"/>
    </row>
    <row r="243" spans="1:13" x14ac:dyDescent="0.25">
      <c r="A243" s="55" t="s">
        <v>326</v>
      </c>
      <c r="B243" s="152" t="s">
        <v>1037</v>
      </c>
      <c r="C243" s="51" t="s">
        <v>921</v>
      </c>
      <c r="D243" s="193" t="s">
        <v>327</v>
      </c>
      <c r="E243" s="51" t="s">
        <v>305</v>
      </c>
      <c r="F243" s="43">
        <v>3</v>
      </c>
      <c r="G243" s="379">
        <v>2711.72</v>
      </c>
      <c r="H243" s="34">
        <v>705.22</v>
      </c>
      <c r="I243" s="34">
        <v>0</v>
      </c>
      <c r="J243" s="34">
        <f>G243</f>
        <v>2711.72</v>
      </c>
      <c r="K243" s="34">
        <f t="shared" si="48"/>
        <v>8135.16</v>
      </c>
      <c r="L243" s="35">
        <f t="shared" si="49"/>
        <v>0.15092910015372757</v>
      </c>
      <c r="M243" s="35"/>
    </row>
    <row r="244" spans="1:13" x14ac:dyDescent="0.25">
      <c r="A244" s="51" t="s">
        <v>328</v>
      </c>
      <c r="B244" s="149" t="s">
        <v>1036</v>
      </c>
      <c r="C244" s="51" t="s">
        <v>921</v>
      </c>
      <c r="D244" s="193" t="s">
        <v>329</v>
      </c>
      <c r="E244" s="51" t="s">
        <v>305</v>
      </c>
      <c r="F244" s="43">
        <v>3</v>
      </c>
      <c r="G244" s="34">
        <v>1635.99</v>
      </c>
      <c r="H244" s="379">
        <v>1081.6099999999999</v>
      </c>
      <c r="I244" s="34">
        <v>0</v>
      </c>
      <c r="J244" s="34">
        <f>H244</f>
        <v>1081.6099999999999</v>
      </c>
      <c r="K244" s="34">
        <f t="shared" si="48"/>
        <v>3244.83</v>
      </c>
      <c r="L244" s="35">
        <f t="shared" si="49"/>
        <v>6.0200324523650407E-2</v>
      </c>
      <c r="M244" s="35"/>
    </row>
    <row r="245" spans="1:13" x14ac:dyDescent="0.25">
      <c r="A245" s="51" t="s">
        <v>330</v>
      </c>
      <c r="B245" s="149" t="s">
        <v>1038</v>
      </c>
      <c r="C245" s="51" t="s">
        <v>921</v>
      </c>
      <c r="D245" s="193" t="s">
        <v>331</v>
      </c>
      <c r="E245" s="51" t="s">
        <v>34</v>
      </c>
      <c r="F245" s="43">
        <v>1</v>
      </c>
      <c r="G245" s="34">
        <v>2804.15</v>
      </c>
      <c r="H245" s="379">
        <v>2156.98</v>
      </c>
      <c r="I245" s="34">
        <v>0</v>
      </c>
      <c r="J245" s="34">
        <f>H245</f>
        <v>2156.98</v>
      </c>
      <c r="K245" s="34">
        <f t="shared" si="48"/>
        <v>2156.98</v>
      </c>
      <c r="L245" s="35">
        <f t="shared" si="49"/>
        <v>4.0017780897927922E-2</v>
      </c>
      <c r="M245" s="35"/>
    </row>
    <row r="246" spans="1:13" x14ac:dyDescent="0.25">
      <c r="A246" s="55" t="s">
        <v>332</v>
      </c>
      <c r="B246" s="51" t="s">
        <v>921</v>
      </c>
      <c r="C246" s="51" t="s">
        <v>921</v>
      </c>
      <c r="D246" s="193" t="s">
        <v>333</v>
      </c>
      <c r="E246" s="51" t="s">
        <v>305</v>
      </c>
      <c r="F246" s="43">
        <v>1</v>
      </c>
      <c r="G246" s="379">
        <v>2441.86</v>
      </c>
      <c r="H246" s="34">
        <v>0</v>
      </c>
      <c r="I246" s="34">
        <v>0</v>
      </c>
      <c r="J246" s="34">
        <f>G246</f>
        <v>2441.86</v>
      </c>
      <c r="K246" s="34">
        <f t="shared" si="48"/>
        <v>2441.86</v>
      </c>
      <c r="L246" s="35">
        <f t="shared" si="49"/>
        <v>4.5303071175168193E-2</v>
      </c>
      <c r="M246" s="35"/>
    </row>
    <row r="247" spans="1:13" x14ac:dyDescent="0.25">
      <c r="A247" s="50" t="s">
        <v>334</v>
      </c>
      <c r="B247" s="50"/>
      <c r="C247" s="50"/>
      <c r="D247" s="192" t="s">
        <v>335</v>
      </c>
      <c r="E247" s="50"/>
      <c r="F247" s="42"/>
      <c r="G247" s="26"/>
      <c r="H247" s="26"/>
      <c r="I247" s="26"/>
      <c r="J247" s="26"/>
      <c r="K247" s="26">
        <f>SUM(K248:K251)</f>
        <v>3148.22</v>
      </c>
      <c r="L247" s="29"/>
      <c r="M247" s="29">
        <f>K247/K138</f>
        <v>9.4566949427188265E-3</v>
      </c>
    </row>
    <row r="248" spans="1:13" x14ac:dyDescent="0.25">
      <c r="A248" s="54" t="s">
        <v>336</v>
      </c>
      <c r="B248" s="149" t="s">
        <v>1039</v>
      </c>
      <c r="C248" s="54" t="s">
        <v>921</v>
      </c>
      <c r="D248" s="66" t="s">
        <v>337</v>
      </c>
      <c r="E248" s="54" t="s">
        <v>34</v>
      </c>
      <c r="F248" s="46">
        <v>2</v>
      </c>
      <c r="G248" s="37">
        <v>810.53</v>
      </c>
      <c r="H248" s="379">
        <v>591.14</v>
      </c>
      <c r="I248" s="37">
        <v>0</v>
      </c>
      <c r="J248" s="37">
        <f>H248</f>
        <v>591.14</v>
      </c>
      <c r="K248" s="37">
        <f>F248*J248</f>
        <v>1182.28</v>
      </c>
      <c r="L248" s="38">
        <f>K248/$K$247</f>
        <v>0.37553919357605253</v>
      </c>
      <c r="M248" s="38"/>
    </row>
    <row r="249" spans="1:13" x14ac:dyDescent="0.25">
      <c r="A249" s="55" t="s">
        <v>338</v>
      </c>
      <c r="B249" s="54" t="s">
        <v>921</v>
      </c>
      <c r="C249" s="54" t="s">
        <v>921</v>
      </c>
      <c r="D249" s="66" t="s">
        <v>339</v>
      </c>
      <c r="E249" s="54" t="s">
        <v>34</v>
      </c>
      <c r="F249" s="46">
        <v>2</v>
      </c>
      <c r="G249" s="379">
        <v>598.54</v>
      </c>
      <c r="H249" s="37">
        <v>0</v>
      </c>
      <c r="I249" s="37">
        <v>0</v>
      </c>
      <c r="J249" s="37">
        <f>G249</f>
        <v>598.54</v>
      </c>
      <c r="K249" s="37">
        <f t="shared" ref="K249:K251" si="50">F249*J249</f>
        <v>1197.08</v>
      </c>
      <c r="L249" s="38">
        <f t="shared" ref="L249:L251" si="51">K249/$K$247</f>
        <v>0.38024026275165013</v>
      </c>
      <c r="M249" s="38"/>
    </row>
    <row r="250" spans="1:13" x14ac:dyDescent="0.25">
      <c r="A250" s="55" t="s">
        <v>340</v>
      </c>
      <c r="B250" s="54" t="s">
        <v>921</v>
      </c>
      <c r="C250" s="54" t="s">
        <v>921</v>
      </c>
      <c r="D250" s="66" t="s">
        <v>341</v>
      </c>
      <c r="E250" s="54" t="s">
        <v>34</v>
      </c>
      <c r="F250" s="46">
        <v>11</v>
      </c>
      <c r="G250" s="379">
        <v>65.790000000000006</v>
      </c>
      <c r="H250" s="37">
        <v>0</v>
      </c>
      <c r="I250" s="37">
        <v>0</v>
      </c>
      <c r="J250" s="37">
        <f>G250</f>
        <v>65.790000000000006</v>
      </c>
      <c r="K250" s="37">
        <f t="shared" si="50"/>
        <v>723.69</v>
      </c>
      <c r="L250" s="38">
        <f t="shared" si="51"/>
        <v>0.22987275349244973</v>
      </c>
      <c r="M250" s="38"/>
    </row>
    <row r="251" spans="1:13" x14ac:dyDescent="0.25">
      <c r="A251" s="54" t="s">
        <v>342</v>
      </c>
      <c r="B251" s="149" t="s">
        <v>1040</v>
      </c>
      <c r="C251" s="54" t="s">
        <v>921</v>
      </c>
      <c r="D251" s="66" t="s">
        <v>343</v>
      </c>
      <c r="E251" s="54" t="s">
        <v>34</v>
      </c>
      <c r="F251" s="46">
        <v>1</v>
      </c>
      <c r="G251" s="37">
        <v>392.43</v>
      </c>
      <c r="H251" s="379">
        <v>45.17</v>
      </c>
      <c r="I251" s="37">
        <v>0</v>
      </c>
      <c r="J251" s="37">
        <f>H251</f>
        <v>45.17</v>
      </c>
      <c r="K251" s="37">
        <f t="shared" si="50"/>
        <v>45.17</v>
      </c>
      <c r="L251" s="38">
        <f t="shared" si="51"/>
        <v>1.4347790179847662E-2</v>
      </c>
      <c r="M251" s="38"/>
    </row>
    <row r="252" spans="1:13" s="11" customFormat="1" x14ac:dyDescent="0.25">
      <c r="A252" s="161" t="s">
        <v>665</v>
      </c>
      <c r="B252" s="161"/>
      <c r="C252" s="161"/>
      <c r="D252" s="60" t="s">
        <v>666</v>
      </c>
      <c r="E252" s="160"/>
      <c r="F252" s="45"/>
      <c r="G252" s="162"/>
      <c r="H252" s="162"/>
      <c r="I252" s="162"/>
      <c r="J252" s="162"/>
      <c r="K252" s="31">
        <f>K253+K263+K269+K277+K293+K298+K304+K318+K326+K329+K333+K336+K348</f>
        <v>136351.573</v>
      </c>
      <c r="L252" s="164"/>
      <c r="M252" s="163">
        <f>K252/H485</f>
        <v>4.9350179255279139E-2</v>
      </c>
    </row>
    <row r="253" spans="1:13" x14ac:dyDescent="0.25">
      <c r="A253" s="50" t="s">
        <v>344</v>
      </c>
      <c r="B253" s="50"/>
      <c r="C253" s="50"/>
      <c r="D253" s="192" t="s">
        <v>345</v>
      </c>
      <c r="E253" s="50"/>
      <c r="F253" s="42"/>
      <c r="G253" s="26"/>
      <c r="H253" s="26"/>
      <c r="I253" s="26"/>
      <c r="J253" s="26"/>
      <c r="K253" s="26">
        <f>SUM(K254:K262)</f>
        <v>11035.660000000002</v>
      </c>
      <c r="L253" s="29"/>
      <c r="M253" s="29">
        <f>K253/K252</f>
        <v>8.0935333250610919E-2</v>
      </c>
    </row>
    <row r="254" spans="1:13" s="64" customFormat="1" ht="25.5" x14ac:dyDescent="0.25">
      <c r="A254" s="55" t="s">
        <v>784</v>
      </c>
      <c r="B254" s="54" t="s">
        <v>921</v>
      </c>
      <c r="C254" s="54" t="s">
        <v>921</v>
      </c>
      <c r="D254" s="66" t="s">
        <v>788</v>
      </c>
      <c r="E254" s="54" t="s">
        <v>34</v>
      </c>
      <c r="F254" s="46">
        <v>1</v>
      </c>
      <c r="G254" s="380">
        <v>4005.4</v>
      </c>
      <c r="H254" s="37">
        <v>0</v>
      </c>
      <c r="I254" s="37">
        <v>0</v>
      </c>
      <c r="J254" s="37">
        <f>G254</f>
        <v>4005.4</v>
      </c>
      <c r="K254" s="37">
        <f>F254*J254</f>
        <v>4005.4</v>
      </c>
      <c r="L254" s="38">
        <f>K254/$K$253</f>
        <v>0.36295065270223981</v>
      </c>
      <c r="M254" s="38"/>
    </row>
    <row r="255" spans="1:13" s="64" customFormat="1" x14ac:dyDescent="0.25">
      <c r="A255" s="55" t="s">
        <v>346</v>
      </c>
      <c r="B255" s="54" t="s">
        <v>921</v>
      </c>
      <c r="C255" s="54" t="s">
        <v>921</v>
      </c>
      <c r="D255" s="66" t="s">
        <v>347</v>
      </c>
      <c r="E255" s="54" t="s">
        <v>34</v>
      </c>
      <c r="F255" s="46">
        <v>1</v>
      </c>
      <c r="G255" s="380">
        <v>135.66</v>
      </c>
      <c r="H255" s="37">
        <v>0</v>
      </c>
      <c r="I255" s="37">
        <v>0</v>
      </c>
      <c r="J255" s="37">
        <f t="shared" ref="J255:J257" si="52">G255</f>
        <v>135.66</v>
      </c>
      <c r="K255" s="37">
        <f t="shared" ref="K255:K262" si="53">F255*J255</f>
        <v>135.66</v>
      </c>
      <c r="L255" s="38">
        <f t="shared" ref="L255:L262" si="54">K255/$K$253</f>
        <v>1.2292876003791343E-2</v>
      </c>
      <c r="M255" s="38"/>
    </row>
    <row r="256" spans="1:13" s="64" customFormat="1" x14ac:dyDescent="0.25">
      <c r="A256" s="55" t="s">
        <v>348</v>
      </c>
      <c r="B256" s="54" t="s">
        <v>921</v>
      </c>
      <c r="C256" s="54" t="s">
        <v>921</v>
      </c>
      <c r="D256" s="66" t="s">
        <v>349</v>
      </c>
      <c r="E256" s="54" t="s">
        <v>34</v>
      </c>
      <c r="F256" s="46">
        <v>1</v>
      </c>
      <c r="G256" s="380">
        <v>187.89</v>
      </c>
      <c r="H256" s="37">
        <v>0</v>
      </c>
      <c r="I256" s="37">
        <v>0</v>
      </c>
      <c r="J256" s="37">
        <f t="shared" si="52"/>
        <v>187.89</v>
      </c>
      <c r="K256" s="37">
        <f t="shared" si="53"/>
        <v>187.89</v>
      </c>
      <c r="L256" s="38">
        <f t="shared" si="54"/>
        <v>1.7025714819050238E-2</v>
      </c>
      <c r="M256" s="38"/>
    </row>
    <row r="257" spans="1:13" s="64" customFormat="1" x14ac:dyDescent="0.25">
      <c r="A257" s="55" t="s">
        <v>785</v>
      </c>
      <c r="B257" s="54" t="s">
        <v>921</v>
      </c>
      <c r="C257" s="54" t="s">
        <v>921</v>
      </c>
      <c r="D257" s="66" t="s">
        <v>789</v>
      </c>
      <c r="E257" s="54" t="s">
        <v>34</v>
      </c>
      <c r="F257" s="46">
        <v>1</v>
      </c>
      <c r="G257" s="380">
        <v>3736.55</v>
      </c>
      <c r="H257" s="37">
        <v>0</v>
      </c>
      <c r="I257" s="37">
        <v>0</v>
      </c>
      <c r="J257" s="37">
        <f t="shared" si="52"/>
        <v>3736.55</v>
      </c>
      <c r="K257" s="37">
        <f t="shared" si="53"/>
        <v>3736.55</v>
      </c>
      <c r="L257" s="38">
        <f t="shared" si="54"/>
        <v>0.33858872056587458</v>
      </c>
      <c r="M257" s="38"/>
    </row>
    <row r="258" spans="1:13" s="64" customFormat="1" x14ac:dyDescent="0.25">
      <c r="A258" s="54" t="s">
        <v>786</v>
      </c>
      <c r="B258" s="151" t="s">
        <v>1041</v>
      </c>
      <c r="C258" s="55">
        <v>101893</v>
      </c>
      <c r="D258" s="66" t="s">
        <v>388</v>
      </c>
      <c r="E258" s="54" t="s">
        <v>34</v>
      </c>
      <c r="F258" s="46">
        <v>1</v>
      </c>
      <c r="G258" s="37">
        <v>119.74</v>
      </c>
      <c r="H258" s="37">
        <v>487.85</v>
      </c>
      <c r="I258" s="380">
        <v>84.54</v>
      </c>
      <c r="J258" s="37">
        <f>I258</f>
        <v>84.54</v>
      </c>
      <c r="K258" s="37">
        <f t="shared" si="53"/>
        <v>84.54</v>
      </c>
      <c r="L258" s="38">
        <f t="shared" si="54"/>
        <v>7.6606202075816029E-3</v>
      </c>
      <c r="M258" s="38"/>
    </row>
    <row r="259" spans="1:13" s="64" customFormat="1" x14ac:dyDescent="0.25">
      <c r="A259" s="54" t="s">
        <v>350</v>
      </c>
      <c r="B259" s="151" t="s">
        <v>1042</v>
      </c>
      <c r="C259" s="55">
        <v>101895</v>
      </c>
      <c r="D259" s="66" t="s">
        <v>351</v>
      </c>
      <c r="E259" s="54" t="s">
        <v>34</v>
      </c>
      <c r="F259" s="46">
        <v>1</v>
      </c>
      <c r="G259" s="37">
        <v>514.76</v>
      </c>
      <c r="H259" s="37">
        <v>507.66</v>
      </c>
      <c r="I259" s="380">
        <v>392.39</v>
      </c>
      <c r="J259" s="46">
        <f>I259</f>
        <v>392.39</v>
      </c>
      <c r="K259" s="37">
        <f t="shared" si="53"/>
        <v>392.39</v>
      </c>
      <c r="L259" s="38">
        <f t="shared" si="54"/>
        <v>3.555655031053874E-2</v>
      </c>
      <c r="M259" s="38"/>
    </row>
    <row r="260" spans="1:13" s="64" customFormat="1" x14ac:dyDescent="0.25">
      <c r="A260" s="54" t="s">
        <v>352</v>
      </c>
      <c r="B260" s="149" t="s">
        <v>1043</v>
      </c>
      <c r="C260" s="54" t="s">
        <v>921</v>
      </c>
      <c r="D260" s="66" t="s">
        <v>353</v>
      </c>
      <c r="E260" s="54" t="s">
        <v>34</v>
      </c>
      <c r="F260" s="46">
        <v>1</v>
      </c>
      <c r="G260" s="37">
        <v>1739.9</v>
      </c>
      <c r="H260" s="380">
        <v>1411.13</v>
      </c>
      <c r="I260" s="37">
        <v>0</v>
      </c>
      <c r="J260" s="37">
        <f>H260</f>
        <v>1411.13</v>
      </c>
      <c r="K260" s="37">
        <f t="shared" si="53"/>
        <v>1411.13</v>
      </c>
      <c r="L260" s="38">
        <f t="shared" si="54"/>
        <v>0.1278700141178688</v>
      </c>
      <c r="M260" s="38"/>
    </row>
    <row r="261" spans="1:13" s="64" customFormat="1" x14ac:dyDescent="0.25">
      <c r="A261" s="55" t="s">
        <v>354</v>
      </c>
      <c r="B261" s="54" t="s">
        <v>921</v>
      </c>
      <c r="C261" s="54" t="s">
        <v>921</v>
      </c>
      <c r="D261" s="66" t="s">
        <v>355</v>
      </c>
      <c r="E261" s="54" t="s">
        <v>34</v>
      </c>
      <c r="F261" s="46">
        <v>1</v>
      </c>
      <c r="G261" s="380">
        <v>542.32000000000005</v>
      </c>
      <c r="H261" s="37">
        <v>0</v>
      </c>
      <c r="I261" s="37">
        <v>0</v>
      </c>
      <c r="J261" s="37">
        <f>G261</f>
        <v>542.32000000000005</v>
      </c>
      <c r="K261" s="37">
        <f t="shared" si="53"/>
        <v>542.32000000000005</v>
      </c>
      <c r="L261" s="38">
        <f t="shared" ref="L261" si="55">K261/$K$253</f>
        <v>4.9142507108772833E-2</v>
      </c>
      <c r="M261" s="38"/>
    </row>
    <row r="262" spans="1:13" s="64" customFormat="1" x14ac:dyDescent="0.25">
      <c r="A262" s="55" t="s">
        <v>787</v>
      </c>
      <c r="B262" s="54" t="s">
        <v>921</v>
      </c>
      <c r="C262" s="54" t="s">
        <v>921</v>
      </c>
      <c r="D262" s="66" t="s">
        <v>790</v>
      </c>
      <c r="E262" s="54" t="s">
        <v>34</v>
      </c>
      <c r="F262" s="46">
        <v>1</v>
      </c>
      <c r="G262" s="380">
        <v>539.78</v>
      </c>
      <c r="H262" s="37">
        <v>0</v>
      </c>
      <c r="I262" s="37">
        <v>0</v>
      </c>
      <c r="J262" s="37">
        <f>G262</f>
        <v>539.78</v>
      </c>
      <c r="K262" s="37">
        <f t="shared" si="53"/>
        <v>539.78</v>
      </c>
      <c r="L262" s="38">
        <f t="shared" si="54"/>
        <v>4.8912344164281966E-2</v>
      </c>
      <c r="M262" s="38"/>
    </row>
    <row r="263" spans="1:13" x14ac:dyDescent="0.25">
      <c r="A263" s="50" t="s">
        <v>356</v>
      </c>
      <c r="B263" s="50"/>
      <c r="C263" s="50"/>
      <c r="D263" s="192" t="s">
        <v>357</v>
      </c>
      <c r="E263" s="50"/>
      <c r="F263" s="42"/>
      <c r="G263" s="26"/>
      <c r="H263" s="26"/>
      <c r="I263" s="26"/>
      <c r="J263" s="26"/>
      <c r="K263" s="26">
        <f>SUM(K264:K268)</f>
        <v>8244.0280000000002</v>
      </c>
      <c r="L263" s="29"/>
      <c r="M263" s="29">
        <f>K263/K252</f>
        <v>6.0461554044558032E-2</v>
      </c>
    </row>
    <row r="264" spans="1:13" s="64" customFormat="1" x14ac:dyDescent="0.25">
      <c r="A264" s="54" t="s">
        <v>909</v>
      </c>
      <c r="B264" s="149" t="s">
        <v>1044</v>
      </c>
      <c r="C264" s="54">
        <v>91928</v>
      </c>
      <c r="D264" s="66" t="s">
        <v>793</v>
      </c>
      <c r="E264" s="54" t="s">
        <v>31</v>
      </c>
      <c r="F264" s="46">
        <v>186.4</v>
      </c>
      <c r="G264" s="37">
        <v>7.15</v>
      </c>
      <c r="H264" s="379">
        <v>5.6</v>
      </c>
      <c r="I264" s="37">
        <v>6.15</v>
      </c>
      <c r="J264" s="381">
        <f>H264</f>
        <v>5.6</v>
      </c>
      <c r="K264" s="37">
        <f>F264*J264</f>
        <v>1043.8399999999999</v>
      </c>
      <c r="L264" s="38">
        <f>K264/$K$263</f>
        <v>0.12661771648519388</v>
      </c>
      <c r="M264" s="38"/>
    </row>
    <row r="265" spans="1:13" s="64" customFormat="1" x14ac:dyDescent="0.25">
      <c r="A265" s="54" t="s">
        <v>791</v>
      </c>
      <c r="B265" s="149" t="s">
        <v>1045</v>
      </c>
      <c r="C265" s="54">
        <v>92985</v>
      </c>
      <c r="D265" s="66" t="s">
        <v>794</v>
      </c>
      <c r="E265" s="54" t="s">
        <v>31</v>
      </c>
      <c r="F265" s="46">
        <v>25.55</v>
      </c>
      <c r="G265" s="37">
        <v>60.72</v>
      </c>
      <c r="H265" s="379">
        <v>30.3</v>
      </c>
      <c r="I265" s="37">
        <v>33.020000000000003</v>
      </c>
      <c r="J265" s="381">
        <f>H265</f>
        <v>30.3</v>
      </c>
      <c r="K265" s="37">
        <f t="shared" ref="K265:K268" si="56">F265*J265</f>
        <v>774.16500000000008</v>
      </c>
      <c r="L265" s="38">
        <f t="shared" ref="L265:L268" si="57">K265/$K$263</f>
        <v>9.3906158494367079E-2</v>
      </c>
      <c r="M265" s="38"/>
    </row>
    <row r="266" spans="1:13" s="64" customFormat="1" x14ac:dyDescent="0.25">
      <c r="A266" s="54" t="s">
        <v>792</v>
      </c>
      <c r="B266" s="149" t="s">
        <v>1046</v>
      </c>
      <c r="C266" s="54">
        <v>92990</v>
      </c>
      <c r="D266" s="66" t="s">
        <v>795</v>
      </c>
      <c r="E266" s="54" t="s">
        <v>31</v>
      </c>
      <c r="F266" s="46">
        <v>102.5</v>
      </c>
      <c r="G266" s="37">
        <v>99.26</v>
      </c>
      <c r="H266" s="379">
        <v>55.39</v>
      </c>
      <c r="I266" s="37">
        <v>65.28</v>
      </c>
      <c r="J266" s="381">
        <f>H266</f>
        <v>55.39</v>
      </c>
      <c r="K266" s="37">
        <f t="shared" si="56"/>
        <v>5677.4750000000004</v>
      </c>
      <c r="L266" s="38">
        <f t="shared" si="57"/>
        <v>0.68867730677285421</v>
      </c>
      <c r="M266" s="38"/>
    </row>
    <row r="267" spans="1:13" s="64" customFormat="1" x14ac:dyDescent="0.25">
      <c r="A267" s="54" t="s">
        <v>359</v>
      </c>
      <c r="B267" s="151" t="s">
        <v>1047</v>
      </c>
      <c r="C267" s="55">
        <v>93010</v>
      </c>
      <c r="D267" s="66" t="s">
        <v>360</v>
      </c>
      <c r="E267" s="54" t="s">
        <v>31</v>
      </c>
      <c r="F267" s="46">
        <v>21.85</v>
      </c>
      <c r="G267" s="37">
        <v>63.01</v>
      </c>
      <c r="H267" s="37">
        <v>52.28</v>
      </c>
      <c r="I267" s="379">
        <v>25.08</v>
      </c>
      <c r="J267" s="381">
        <f>I267</f>
        <v>25.08</v>
      </c>
      <c r="K267" s="37">
        <f t="shared" si="56"/>
        <v>547.99800000000005</v>
      </c>
      <c r="L267" s="38">
        <f t="shared" si="57"/>
        <v>6.6472117756028973E-2</v>
      </c>
      <c r="M267" s="38"/>
    </row>
    <row r="268" spans="1:13" s="64" customFormat="1" x14ac:dyDescent="0.25">
      <c r="A268" s="54" t="s">
        <v>361</v>
      </c>
      <c r="B268" s="149" t="s">
        <v>974</v>
      </c>
      <c r="C268" s="54" t="s">
        <v>921</v>
      </c>
      <c r="D268" s="66" t="s">
        <v>362</v>
      </c>
      <c r="E268" s="54" t="s">
        <v>31</v>
      </c>
      <c r="F268" s="46">
        <v>15</v>
      </c>
      <c r="G268" s="37">
        <v>19.97</v>
      </c>
      <c r="H268" s="379">
        <v>13.37</v>
      </c>
      <c r="I268" s="381">
        <v>0</v>
      </c>
      <c r="J268" s="381">
        <f>H268</f>
        <v>13.37</v>
      </c>
      <c r="K268" s="37">
        <f t="shared" si="56"/>
        <v>200.54999999999998</v>
      </c>
      <c r="L268" s="38">
        <f t="shared" si="57"/>
        <v>2.4326700491555824E-2</v>
      </c>
      <c r="M268" s="38"/>
    </row>
    <row r="269" spans="1:13" x14ac:dyDescent="0.25">
      <c r="A269" s="50" t="s">
        <v>363</v>
      </c>
      <c r="B269" s="50"/>
      <c r="C269" s="50"/>
      <c r="D269" s="192" t="s">
        <v>364</v>
      </c>
      <c r="E269" s="50"/>
      <c r="F269" s="42"/>
      <c r="G269" s="26"/>
      <c r="H269" s="26"/>
      <c r="I269" s="26"/>
      <c r="J269" s="26"/>
      <c r="K269" s="26">
        <f>SUM(K270:K276)</f>
        <v>3020.6849999999995</v>
      </c>
      <c r="L269" s="29"/>
      <c r="M269" s="29">
        <f>K269/K252</f>
        <v>2.2153649815246351E-2</v>
      </c>
    </row>
    <row r="270" spans="1:13" s="64" customFormat="1" x14ac:dyDescent="0.25">
      <c r="A270" s="55" t="s">
        <v>365</v>
      </c>
      <c r="B270" s="54" t="s">
        <v>921</v>
      </c>
      <c r="C270" s="54" t="s">
        <v>921</v>
      </c>
      <c r="D270" s="66" t="s">
        <v>366</v>
      </c>
      <c r="E270" s="54" t="s">
        <v>11</v>
      </c>
      <c r="F270" s="46">
        <v>0.54</v>
      </c>
      <c r="G270" s="379">
        <v>1389.36</v>
      </c>
      <c r="H270" s="37">
        <v>0</v>
      </c>
      <c r="I270" s="37">
        <v>0</v>
      </c>
      <c r="J270" s="37">
        <f>G270</f>
        <v>1389.36</v>
      </c>
      <c r="K270" s="37">
        <f>F270*J270</f>
        <v>750.25440000000003</v>
      </c>
      <c r="L270" s="38">
        <f>K270/$K$269</f>
        <v>0.24837227317644844</v>
      </c>
      <c r="M270" s="38"/>
    </row>
    <row r="271" spans="1:13" s="64" customFormat="1" ht="25.5" x14ac:dyDescent="0.25">
      <c r="A271" s="54" t="s">
        <v>367</v>
      </c>
      <c r="B271" s="149" t="s">
        <v>1048</v>
      </c>
      <c r="C271" s="54" t="s">
        <v>921</v>
      </c>
      <c r="D271" s="66" t="s">
        <v>368</v>
      </c>
      <c r="E271" s="54" t="s">
        <v>34</v>
      </c>
      <c r="F271" s="46">
        <v>2</v>
      </c>
      <c r="G271" s="37">
        <v>119.74</v>
      </c>
      <c r="H271" s="379">
        <v>105.25</v>
      </c>
      <c r="I271" s="37">
        <v>0</v>
      </c>
      <c r="J271" s="37">
        <f>H271</f>
        <v>105.25</v>
      </c>
      <c r="K271" s="37">
        <f t="shared" ref="K271:K276" si="58">F271*J271</f>
        <v>210.5</v>
      </c>
      <c r="L271" s="38">
        <f t="shared" ref="L271:L276" si="59">K271/$K$269</f>
        <v>6.9686180452447052E-2</v>
      </c>
      <c r="M271" s="38"/>
    </row>
    <row r="272" spans="1:13" s="64" customFormat="1" ht="25.5" x14ac:dyDescent="0.25">
      <c r="A272" s="54" t="s">
        <v>369</v>
      </c>
      <c r="B272" s="149" t="s">
        <v>1049</v>
      </c>
      <c r="C272" s="54" t="s">
        <v>921</v>
      </c>
      <c r="D272" s="66" t="s">
        <v>370</v>
      </c>
      <c r="E272" s="54" t="s">
        <v>34</v>
      </c>
      <c r="F272" s="46">
        <v>4</v>
      </c>
      <c r="G272" s="37">
        <v>151.18</v>
      </c>
      <c r="H272" s="379">
        <v>150.83000000000001</v>
      </c>
      <c r="I272" s="37">
        <v>0</v>
      </c>
      <c r="J272" s="37">
        <f>H272</f>
        <v>150.83000000000001</v>
      </c>
      <c r="K272" s="37">
        <f t="shared" si="58"/>
        <v>603.32000000000005</v>
      </c>
      <c r="L272" s="38">
        <f t="shared" si="59"/>
        <v>0.19972953154665254</v>
      </c>
      <c r="M272" s="38"/>
    </row>
    <row r="273" spans="1:13" s="64" customFormat="1" x14ac:dyDescent="0.25">
      <c r="A273" s="55" t="s">
        <v>371</v>
      </c>
      <c r="B273" s="151" t="s">
        <v>1050</v>
      </c>
      <c r="C273" s="54" t="s">
        <v>921</v>
      </c>
      <c r="D273" s="66" t="s">
        <v>372</v>
      </c>
      <c r="E273" s="54" t="s">
        <v>34</v>
      </c>
      <c r="F273" s="46">
        <v>2</v>
      </c>
      <c r="G273" s="379">
        <v>514.76</v>
      </c>
      <c r="H273" s="37">
        <v>637.05999999999995</v>
      </c>
      <c r="I273" s="37">
        <v>0</v>
      </c>
      <c r="J273" s="37">
        <f>G273</f>
        <v>514.76</v>
      </c>
      <c r="K273" s="37">
        <f t="shared" si="58"/>
        <v>1029.52</v>
      </c>
      <c r="L273" s="38">
        <f t="shared" si="59"/>
        <v>0.34082335629170207</v>
      </c>
      <c r="M273" s="38"/>
    </row>
    <row r="274" spans="1:13" s="64" customFormat="1" x14ac:dyDescent="0.25">
      <c r="A274" s="55" t="s">
        <v>373</v>
      </c>
      <c r="B274" s="54" t="s">
        <v>921</v>
      </c>
      <c r="C274" s="54" t="s">
        <v>921</v>
      </c>
      <c r="D274" s="66" t="s">
        <v>374</v>
      </c>
      <c r="E274" s="54" t="s">
        <v>31</v>
      </c>
      <c r="F274" s="46">
        <v>2.7</v>
      </c>
      <c r="G274" s="379">
        <v>32.880000000000003</v>
      </c>
      <c r="H274" s="37">
        <v>0</v>
      </c>
      <c r="I274" s="37">
        <v>0</v>
      </c>
      <c r="J274" s="37">
        <f>G274</f>
        <v>32.880000000000003</v>
      </c>
      <c r="K274" s="37">
        <f t="shared" si="58"/>
        <v>88.77600000000001</v>
      </c>
      <c r="L274" s="38">
        <f t="shared" si="59"/>
        <v>2.9389360360315631E-2</v>
      </c>
      <c r="M274" s="38"/>
    </row>
    <row r="275" spans="1:13" s="64" customFormat="1" x14ac:dyDescent="0.25">
      <c r="A275" s="55" t="s">
        <v>796</v>
      </c>
      <c r="B275" s="54" t="s">
        <v>921</v>
      </c>
      <c r="C275" s="54" t="s">
        <v>921</v>
      </c>
      <c r="D275" s="66" t="s">
        <v>797</v>
      </c>
      <c r="E275" s="54" t="s">
        <v>11</v>
      </c>
      <c r="F275" s="46">
        <v>0.22</v>
      </c>
      <c r="G275" s="379">
        <v>355.43</v>
      </c>
      <c r="H275" s="37">
        <v>0</v>
      </c>
      <c r="I275" s="37">
        <v>0</v>
      </c>
      <c r="J275" s="37">
        <f>G275</f>
        <v>355.43</v>
      </c>
      <c r="K275" s="37">
        <f t="shared" si="58"/>
        <v>78.194600000000008</v>
      </c>
      <c r="L275" s="38">
        <f t="shared" si="59"/>
        <v>2.588638007604236E-2</v>
      </c>
      <c r="M275" s="38"/>
    </row>
    <row r="276" spans="1:13" s="64" customFormat="1" x14ac:dyDescent="0.25">
      <c r="A276" s="55" t="s">
        <v>798</v>
      </c>
      <c r="B276" s="54" t="s">
        <v>921</v>
      </c>
      <c r="C276" s="54" t="s">
        <v>921</v>
      </c>
      <c r="D276" s="66" t="s">
        <v>799</v>
      </c>
      <c r="E276" s="54" t="s">
        <v>34</v>
      </c>
      <c r="F276" s="46">
        <v>1</v>
      </c>
      <c r="G276" s="379">
        <v>260.12</v>
      </c>
      <c r="H276" s="37">
        <v>0</v>
      </c>
      <c r="I276" s="37">
        <v>0</v>
      </c>
      <c r="J276" s="37">
        <f>G276</f>
        <v>260.12</v>
      </c>
      <c r="K276" s="37">
        <f t="shared" si="58"/>
        <v>260.12</v>
      </c>
      <c r="L276" s="38">
        <f t="shared" si="59"/>
        <v>8.6112918096392058E-2</v>
      </c>
      <c r="M276" s="38"/>
    </row>
    <row r="277" spans="1:13" ht="25.5" x14ac:dyDescent="0.25">
      <c r="A277" s="50" t="s">
        <v>376</v>
      </c>
      <c r="B277" s="50"/>
      <c r="C277" s="50"/>
      <c r="D277" s="192" t="s">
        <v>377</v>
      </c>
      <c r="E277" s="50"/>
      <c r="F277" s="42"/>
      <c r="G277" s="26"/>
      <c r="H277" s="26"/>
      <c r="I277" s="26"/>
      <c r="J277" s="26"/>
      <c r="K277" s="26">
        <f>SUM(K278:K292)</f>
        <v>27453.512999999999</v>
      </c>
      <c r="L277" s="29"/>
      <c r="M277" s="29">
        <f>K277/K252</f>
        <v>0.20134357379214099</v>
      </c>
    </row>
    <row r="278" spans="1:13" s="64" customFormat="1" x14ac:dyDescent="0.25">
      <c r="A278" s="54" t="s">
        <v>800</v>
      </c>
      <c r="B278" s="151" t="s">
        <v>1051</v>
      </c>
      <c r="C278" s="55">
        <v>95746</v>
      </c>
      <c r="D278" s="66" t="s">
        <v>806</v>
      </c>
      <c r="E278" s="54" t="s">
        <v>31</v>
      </c>
      <c r="F278" s="46">
        <v>58.1</v>
      </c>
      <c r="G278" s="37">
        <v>60.34</v>
      </c>
      <c r="H278" s="37">
        <v>36.78</v>
      </c>
      <c r="I278" s="379">
        <v>23.7</v>
      </c>
      <c r="J278" s="37">
        <f>I278</f>
        <v>23.7</v>
      </c>
      <c r="K278" s="37">
        <f>F278*J278</f>
        <v>1376.97</v>
      </c>
      <c r="L278" s="38">
        <f>K278/$K$277</f>
        <v>5.0156422604276552E-2</v>
      </c>
      <c r="M278" s="38"/>
    </row>
    <row r="279" spans="1:13" s="64" customFormat="1" x14ac:dyDescent="0.25">
      <c r="A279" s="55" t="s">
        <v>801</v>
      </c>
      <c r="B279" s="151" t="s">
        <v>1052</v>
      </c>
      <c r="C279" s="54">
        <v>95808</v>
      </c>
      <c r="D279" s="66" t="s">
        <v>807</v>
      </c>
      <c r="E279" s="54" t="s">
        <v>31</v>
      </c>
      <c r="F279" s="46">
        <v>371</v>
      </c>
      <c r="G279" s="379">
        <v>29.75</v>
      </c>
      <c r="H279" s="37">
        <v>30.8</v>
      </c>
      <c r="I279" s="37">
        <v>31.87</v>
      </c>
      <c r="J279" s="37">
        <f>G279</f>
        <v>29.75</v>
      </c>
      <c r="K279" s="37">
        <f t="shared" ref="K279:K292" si="60">F279*J279</f>
        <v>11037.25</v>
      </c>
      <c r="L279" s="38">
        <f t="shared" ref="L279:L292" si="61">K279/$K$277</f>
        <v>0.40203415861569336</v>
      </c>
      <c r="M279" s="38"/>
    </row>
    <row r="280" spans="1:13" s="64" customFormat="1" x14ac:dyDescent="0.25">
      <c r="A280" s="54" t="s">
        <v>378</v>
      </c>
      <c r="B280" s="151" t="s">
        <v>1053</v>
      </c>
      <c r="C280" s="55">
        <v>95809</v>
      </c>
      <c r="D280" s="66" t="s">
        <v>379</v>
      </c>
      <c r="E280" s="54" t="s">
        <v>31</v>
      </c>
      <c r="F280" s="46">
        <v>123.7</v>
      </c>
      <c r="G280" s="37">
        <v>37.299999999999997</v>
      </c>
      <c r="H280" s="37">
        <v>44.35</v>
      </c>
      <c r="I280" s="379">
        <v>35.29</v>
      </c>
      <c r="J280" s="37">
        <f>I280</f>
        <v>35.29</v>
      </c>
      <c r="K280" s="37">
        <f t="shared" si="60"/>
        <v>4365.3729999999996</v>
      </c>
      <c r="L280" s="38">
        <f t="shared" si="61"/>
        <v>0.15900963202778456</v>
      </c>
      <c r="M280" s="38"/>
    </row>
    <row r="281" spans="1:13" s="64" customFormat="1" x14ac:dyDescent="0.25">
      <c r="A281" s="54" t="s">
        <v>802</v>
      </c>
      <c r="B281" s="149" t="s">
        <v>1047</v>
      </c>
      <c r="C281" s="54" t="s">
        <v>921</v>
      </c>
      <c r="D281" s="66" t="s">
        <v>808</v>
      </c>
      <c r="E281" s="54" t="s">
        <v>31</v>
      </c>
      <c r="F281" s="46">
        <v>43</v>
      </c>
      <c r="G281" s="37">
        <v>52.96</v>
      </c>
      <c r="H281" s="379">
        <v>52.28</v>
      </c>
      <c r="I281" s="37">
        <v>0</v>
      </c>
      <c r="J281" s="37">
        <f>H281</f>
        <v>52.28</v>
      </c>
      <c r="K281" s="37">
        <f t="shared" si="60"/>
        <v>2248.04</v>
      </c>
      <c r="L281" s="38">
        <f t="shared" si="61"/>
        <v>8.1885331032134218E-2</v>
      </c>
      <c r="M281" s="38"/>
    </row>
    <row r="282" spans="1:13" s="64" customFormat="1" x14ac:dyDescent="0.25">
      <c r="A282" s="55" t="s">
        <v>803</v>
      </c>
      <c r="B282" s="151" t="s">
        <v>1054</v>
      </c>
      <c r="C282" s="54" t="s">
        <v>921</v>
      </c>
      <c r="D282" s="66" t="s">
        <v>360</v>
      </c>
      <c r="E282" s="54" t="s">
        <v>31</v>
      </c>
      <c r="F282" s="46">
        <v>1</v>
      </c>
      <c r="G282" s="379">
        <v>63.01</v>
      </c>
      <c r="H282" s="37">
        <v>66.59</v>
      </c>
      <c r="I282" s="37">
        <v>0</v>
      </c>
      <c r="J282" s="37">
        <f>G282</f>
        <v>63.01</v>
      </c>
      <c r="K282" s="37">
        <f t="shared" si="60"/>
        <v>63.01</v>
      </c>
      <c r="L282" s="38">
        <f t="shared" si="61"/>
        <v>2.2951525365806553E-3</v>
      </c>
      <c r="M282" s="38"/>
    </row>
    <row r="283" spans="1:13" s="64" customFormat="1" x14ac:dyDescent="0.25">
      <c r="A283" s="54" t="s">
        <v>380</v>
      </c>
      <c r="B283" s="149" t="s">
        <v>974</v>
      </c>
      <c r="C283" s="54" t="s">
        <v>921</v>
      </c>
      <c r="D283" s="66" t="s">
        <v>362</v>
      </c>
      <c r="E283" s="54" t="s">
        <v>31</v>
      </c>
      <c r="F283" s="46">
        <v>40</v>
      </c>
      <c r="G283" s="37">
        <v>19.97</v>
      </c>
      <c r="H283" s="379">
        <v>13.37</v>
      </c>
      <c r="I283" s="37">
        <v>0</v>
      </c>
      <c r="J283" s="37">
        <f>H283</f>
        <v>13.37</v>
      </c>
      <c r="K283" s="37">
        <f t="shared" si="60"/>
        <v>534.79999999999995</v>
      </c>
      <c r="L283" s="38">
        <f t="shared" si="61"/>
        <v>1.9480202770406831E-2</v>
      </c>
      <c r="M283" s="38"/>
    </row>
    <row r="284" spans="1:13" s="64" customFormat="1" x14ac:dyDescent="0.25">
      <c r="A284" s="54" t="s">
        <v>381</v>
      </c>
      <c r="B284" s="149" t="s">
        <v>1055</v>
      </c>
      <c r="C284" s="54">
        <v>101880</v>
      </c>
      <c r="D284" s="66" t="s">
        <v>382</v>
      </c>
      <c r="E284" s="54" t="s">
        <v>34</v>
      </c>
      <c r="F284" s="46">
        <v>2</v>
      </c>
      <c r="G284" s="37">
        <v>1026.51</v>
      </c>
      <c r="H284" s="379">
        <v>638.19000000000005</v>
      </c>
      <c r="I284" s="37">
        <v>848.9</v>
      </c>
      <c r="J284" s="37">
        <f>H284</f>
        <v>638.19000000000005</v>
      </c>
      <c r="K284" s="37">
        <f t="shared" si="60"/>
        <v>1276.3800000000001</v>
      </c>
      <c r="L284" s="38">
        <f t="shared" si="61"/>
        <v>4.6492410643402912E-2</v>
      </c>
      <c r="M284" s="38"/>
    </row>
    <row r="285" spans="1:13" s="64" customFormat="1" x14ac:dyDescent="0.25">
      <c r="A285" s="55" t="s">
        <v>383</v>
      </c>
      <c r="B285" s="54" t="s">
        <v>921</v>
      </c>
      <c r="C285" s="54" t="s">
        <v>921</v>
      </c>
      <c r="D285" s="66" t="s">
        <v>384</v>
      </c>
      <c r="E285" s="54" t="s">
        <v>34</v>
      </c>
      <c r="F285" s="46">
        <v>1</v>
      </c>
      <c r="G285" s="379">
        <v>94.14</v>
      </c>
      <c r="H285" s="37">
        <v>0</v>
      </c>
      <c r="I285" s="37">
        <v>0</v>
      </c>
      <c r="J285" s="37">
        <f>G285</f>
        <v>94.14</v>
      </c>
      <c r="K285" s="37">
        <f t="shared" si="60"/>
        <v>94.14</v>
      </c>
      <c r="L285" s="38">
        <f t="shared" si="61"/>
        <v>3.4290693507967453E-3</v>
      </c>
      <c r="M285" s="38"/>
    </row>
    <row r="286" spans="1:13" s="64" customFormat="1" x14ac:dyDescent="0.25">
      <c r="A286" s="54" t="s">
        <v>385</v>
      </c>
      <c r="B286" s="151" t="s">
        <v>1048</v>
      </c>
      <c r="C286" s="55">
        <v>93666</v>
      </c>
      <c r="D286" s="66" t="s">
        <v>375</v>
      </c>
      <c r="E286" s="54" t="s">
        <v>34</v>
      </c>
      <c r="F286" s="46">
        <v>27</v>
      </c>
      <c r="G286" s="37">
        <v>90.21</v>
      </c>
      <c r="H286" s="37">
        <v>105.25</v>
      </c>
      <c r="I286" s="379">
        <v>67.97</v>
      </c>
      <c r="J286" s="37">
        <f>I286</f>
        <v>67.97</v>
      </c>
      <c r="K286" s="37">
        <f t="shared" si="60"/>
        <v>1835.19</v>
      </c>
      <c r="L286" s="38">
        <f t="shared" si="61"/>
        <v>6.6847182726669632E-2</v>
      </c>
      <c r="M286" s="38"/>
    </row>
    <row r="287" spans="1:13" s="64" customFormat="1" x14ac:dyDescent="0.25">
      <c r="A287" s="54" t="s">
        <v>386</v>
      </c>
      <c r="B287" s="54" t="s">
        <v>1056</v>
      </c>
      <c r="C287" s="55">
        <v>101890</v>
      </c>
      <c r="D287" s="66" t="s">
        <v>387</v>
      </c>
      <c r="E287" s="54" t="s">
        <v>34</v>
      </c>
      <c r="F287" s="46">
        <v>20</v>
      </c>
      <c r="G287" s="37">
        <v>25.74</v>
      </c>
      <c r="H287" s="37">
        <v>26.88</v>
      </c>
      <c r="I287" s="379">
        <v>15.02</v>
      </c>
      <c r="J287" s="37">
        <f>I287</f>
        <v>15.02</v>
      </c>
      <c r="K287" s="37">
        <f t="shared" si="60"/>
        <v>300.39999999999998</v>
      </c>
      <c r="L287" s="38">
        <f t="shared" si="61"/>
        <v>1.0942133343736372E-2</v>
      </c>
      <c r="M287" s="38"/>
    </row>
    <row r="288" spans="1:13" s="64" customFormat="1" x14ac:dyDescent="0.25">
      <c r="A288" s="55" t="s">
        <v>389</v>
      </c>
      <c r="B288" s="151" t="s">
        <v>1057</v>
      </c>
      <c r="C288" s="54" t="s">
        <v>921</v>
      </c>
      <c r="D288" s="66" t="s">
        <v>390</v>
      </c>
      <c r="E288" s="54" t="s">
        <v>34</v>
      </c>
      <c r="F288" s="46">
        <v>1</v>
      </c>
      <c r="G288" s="379">
        <v>151.18</v>
      </c>
      <c r="H288" s="37">
        <v>172.08</v>
      </c>
      <c r="I288" s="37">
        <v>0</v>
      </c>
      <c r="J288" s="37">
        <f>G288</f>
        <v>151.18</v>
      </c>
      <c r="K288" s="37">
        <f t="shared" si="60"/>
        <v>151.18</v>
      </c>
      <c r="L288" s="38">
        <f t="shared" si="61"/>
        <v>5.5067633785155293E-3</v>
      </c>
      <c r="M288" s="38"/>
    </row>
    <row r="289" spans="1:13" s="64" customFormat="1" ht="25.5" x14ac:dyDescent="0.25">
      <c r="A289" s="55" t="s">
        <v>391</v>
      </c>
      <c r="B289" s="54" t="s">
        <v>921</v>
      </c>
      <c r="C289" s="54" t="s">
        <v>921</v>
      </c>
      <c r="D289" s="66" t="s">
        <v>392</v>
      </c>
      <c r="E289" s="54" t="s">
        <v>34</v>
      </c>
      <c r="F289" s="46">
        <v>1</v>
      </c>
      <c r="G289" s="379">
        <v>1464.19</v>
      </c>
      <c r="H289" s="37">
        <v>0</v>
      </c>
      <c r="I289" s="37">
        <v>0</v>
      </c>
      <c r="J289" s="37">
        <f>G289</f>
        <v>1464.19</v>
      </c>
      <c r="K289" s="37">
        <f t="shared" si="60"/>
        <v>1464.19</v>
      </c>
      <c r="L289" s="38">
        <f t="shared" si="61"/>
        <v>5.3333429495890018E-2</v>
      </c>
      <c r="M289" s="38"/>
    </row>
    <row r="290" spans="1:13" s="64" customFormat="1" ht="25.5" x14ac:dyDescent="0.25">
      <c r="A290" s="55" t="s">
        <v>804</v>
      </c>
      <c r="B290" s="54" t="s">
        <v>921</v>
      </c>
      <c r="C290" s="54" t="s">
        <v>921</v>
      </c>
      <c r="D290" s="66" t="s">
        <v>809</v>
      </c>
      <c r="E290" s="54" t="s">
        <v>34</v>
      </c>
      <c r="F290" s="46">
        <v>1</v>
      </c>
      <c r="G290" s="379">
        <v>836.2</v>
      </c>
      <c r="H290" s="37">
        <v>0</v>
      </c>
      <c r="I290" s="37">
        <v>0</v>
      </c>
      <c r="J290" s="37">
        <f>G290</f>
        <v>836.2</v>
      </c>
      <c r="K290" s="37">
        <f t="shared" si="60"/>
        <v>836.2</v>
      </c>
      <c r="L290" s="38">
        <f t="shared" si="61"/>
        <v>3.0458761325007844E-2</v>
      </c>
      <c r="M290" s="38"/>
    </row>
    <row r="291" spans="1:13" s="64" customFormat="1" x14ac:dyDescent="0.25">
      <c r="A291" s="55" t="s">
        <v>393</v>
      </c>
      <c r="B291" s="54" t="s">
        <v>921</v>
      </c>
      <c r="C291" s="54" t="s">
        <v>921</v>
      </c>
      <c r="D291" s="66" t="s">
        <v>394</v>
      </c>
      <c r="E291" s="54" t="s">
        <v>34</v>
      </c>
      <c r="F291" s="46">
        <v>2</v>
      </c>
      <c r="G291" s="379">
        <v>590.85</v>
      </c>
      <c r="H291" s="37">
        <v>0</v>
      </c>
      <c r="I291" s="37">
        <v>0</v>
      </c>
      <c r="J291" s="37">
        <f>G291</f>
        <v>590.85</v>
      </c>
      <c r="K291" s="37">
        <f t="shared" si="60"/>
        <v>1181.7</v>
      </c>
      <c r="L291" s="38">
        <f t="shared" ref="L291" si="62">K291/$K$277</f>
        <v>4.3043671678739258E-2</v>
      </c>
      <c r="M291" s="38"/>
    </row>
    <row r="292" spans="1:13" s="64" customFormat="1" x14ac:dyDescent="0.25">
      <c r="A292" s="54" t="s">
        <v>805</v>
      </c>
      <c r="B292" s="149" t="s">
        <v>1058</v>
      </c>
      <c r="C292" s="54" t="s">
        <v>921</v>
      </c>
      <c r="D292" s="66" t="s">
        <v>810</v>
      </c>
      <c r="E292" s="54" t="s">
        <v>34</v>
      </c>
      <c r="F292" s="46">
        <v>1</v>
      </c>
      <c r="G292" s="37">
        <v>723.22</v>
      </c>
      <c r="H292" s="379">
        <v>688.69</v>
      </c>
      <c r="I292" s="37">
        <v>0</v>
      </c>
      <c r="J292" s="37">
        <f>H292</f>
        <v>688.69</v>
      </c>
      <c r="K292" s="37">
        <f t="shared" si="60"/>
        <v>688.69</v>
      </c>
      <c r="L292" s="38">
        <f t="shared" si="61"/>
        <v>2.5085678470365524E-2</v>
      </c>
      <c r="M292" s="38"/>
    </row>
    <row r="293" spans="1:13" x14ac:dyDescent="0.25">
      <c r="A293" s="50" t="s">
        <v>395</v>
      </c>
      <c r="B293" s="50"/>
      <c r="C293" s="50"/>
      <c r="D293" s="192" t="s">
        <v>396</v>
      </c>
      <c r="E293" s="50"/>
      <c r="F293" s="42"/>
      <c r="G293" s="26"/>
      <c r="H293" s="26"/>
      <c r="I293" s="26"/>
      <c r="J293" s="26"/>
      <c r="K293" s="26">
        <f>SUM(K294:K297)</f>
        <v>1203.4100000000001</v>
      </c>
      <c r="L293" s="29"/>
      <c r="M293" s="29">
        <f>K293/K252</f>
        <v>8.8257874370103531E-3</v>
      </c>
    </row>
    <row r="294" spans="1:13" s="64" customFormat="1" ht="25.5" x14ac:dyDescent="0.25">
      <c r="A294" s="54" t="s">
        <v>811</v>
      </c>
      <c r="B294" s="149" t="s">
        <v>1059</v>
      </c>
      <c r="C294" s="54" t="s">
        <v>921</v>
      </c>
      <c r="D294" s="66" t="s">
        <v>812</v>
      </c>
      <c r="E294" s="54" t="s">
        <v>34</v>
      </c>
      <c r="F294" s="46">
        <v>3</v>
      </c>
      <c r="G294" s="37">
        <v>20.7</v>
      </c>
      <c r="H294" s="379">
        <v>12.24</v>
      </c>
      <c r="I294" s="37">
        <v>0</v>
      </c>
      <c r="J294" s="37">
        <f>H294</f>
        <v>12.24</v>
      </c>
      <c r="K294" s="37">
        <f>F294*J294</f>
        <v>36.72</v>
      </c>
      <c r="L294" s="38">
        <f>K294/$K$293</f>
        <v>3.0513291396947004E-2</v>
      </c>
      <c r="M294" s="38"/>
    </row>
    <row r="295" spans="1:13" s="64" customFormat="1" ht="25.5" x14ac:dyDescent="0.25">
      <c r="A295" s="54" t="s">
        <v>397</v>
      </c>
      <c r="B295" s="149" t="s">
        <v>1060</v>
      </c>
      <c r="C295" s="54" t="s">
        <v>921</v>
      </c>
      <c r="D295" s="66" t="s">
        <v>398</v>
      </c>
      <c r="E295" s="54" t="s">
        <v>34</v>
      </c>
      <c r="F295" s="46">
        <v>12</v>
      </c>
      <c r="G295" s="37">
        <v>33.840000000000003</v>
      </c>
      <c r="H295" s="379">
        <v>15.59</v>
      </c>
      <c r="I295" s="37">
        <v>0</v>
      </c>
      <c r="J295" s="37">
        <f>H295</f>
        <v>15.59</v>
      </c>
      <c r="K295" s="37">
        <f t="shared" ref="K295:K297" si="63">F295*J295</f>
        <v>187.07999999999998</v>
      </c>
      <c r="L295" s="38">
        <f>K295/$K$293</f>
        <v>0.15545823950274634</v>
      </c>
      <c r="M295" s="38"/>
    </row>
    <row r="296" spans="1:13" s="64" customFormat="1" ht="25.5" x14ac:dyDescent="0.25">
      <c r="A296" s="54" t="s">
        <v>399</v>
      </c>
      <c r="B296" s="149" t="s">
        <v>1061</v>
      </c>
      <c r="C296" s="54" t="s">
        <v>921</v>
      </c>
      <c r="D296" s="66" t="s">
        <v>400</v>
      </c>
      <c r="E296" s="54" t="s">
        <v>34</v>
      </c>
      <c r="F296" s="46">
        <v>3</v>
      </c>
      <c r="G296" s="37">
        <v>39.04</v>
      </c>
      <c r="H296" s="379">
        <v>28.43</v>
      </c>
      <c r="I296" s="37">
        <v>0</v>
      </c>
      <c r="J296" s="37">
        <f>H296</f>
        <v>28.43</v>
      </c>
      <c r="K296" s="37">
        <f t="shared" si="63"/>
        <v>85.289999999999992</v>
      </c>
      <c r="L296" s="38">
        <f t="shared" ref="L296:L297" si="64">K296/$K$293</f>
        <v>7.0873600850915305E-2</v>
      </c>
      <c r="M296" s="38"/>
    </row>
    <row r="297" spans="1:13" s="64" customFormat="1" x14ac:dyDescent="0.25">
      <c r="A297" s="55" t="s">
        <v>401</v>
      </c>
      <c r="B297" s="54" t="s">
        <v>921</v>
      </c>
      <c r="C297" s="54" t="s">
        <v>921</v>
      </c>
      <c r="D297" s="66" t="s">
        <v>402</v>
      </c>
      <c r="E297" s="54" t="s">
        <v>34</v>
      </c>
      <c r="F297" s="46">
        <v>4</v>
      </c>
      <c r="G297" s="379">
        <v>223.58</v>
      </c>
      <c r="H297" s="37">
        <v>0</v>
      </c>
      <c r="I297" s="37">
        <v>0</v>
      </c>
      <c r="J297" s="37">
        <f>G297</f>
        <v>223.58</v>
      </c>
      <c r="K297" s="37">
        <f t="shared" si="63"/>
        <v>894.32</v>
      </c>
      <c r="L297" s="38">
        <f t="shared" si="64"/>
        <v>0.74315486824939125</v>
      </c>
      <c r="M297" s="38"/>
    </row>
    <row r="298" spans="1:13" x14ac:dyDescent="0.25">
      <c r="A298" s="50" t="s">
        <v>403</v>
      </c>
      <c r="B298" s="50"/>
      <c r="C298" s="50"/>
      <c r="D298" s="192" t="s">
        <v>404</v>
      </c>
      <c r="E298" s="50"/>
      <c r="F298" s="42"/>
      <c r="G298" s="26"/>
      <c r="H298" s="26"/>
      <c r="I298" s="26"/>
      <c r="J298" s="26"/>
      <c r="K298" s="26">
        <f>SUM(K299:K303)</f>
        <v>8215.2970000000005</v>
      </c>
      <c r="L298" s="29"/>
      <c r="M298" s="29">
        <f>K298/K252</f>
        <v>6.0250841403934517E-2</v>
      </c>
    </row>
    <row r="299" spans="1:13" s="64" customFormat="1" x14ac:dyDescent="0.25">
      <c r="A299" s="55" t="s">
        <v>405</v>
      </c>
      <c r="B299" s="54" t="s">
        <v>921</v>
      </c>
      <c r="C299" s="54" t="s">
        <v>921</v>
      </c>
      <c r="D299" s="66" t="s">
        <v>406</v>
      </c>
      <c r="E299" s="54" t="s">
        <v>31</v>
      </c>
      <c r="F299" s="46">
        <v>530</v>
      </c>
      <c r="G299" s="379">
        <v>4.62</v>
      </c>
      <c r="H299" s="37">
        <v>0</v>
      </c>
      <c r="I299" s="37">
        <v>0</v>
      </c>
      <c r="J299" s="37">
        <f>G299</f>
        <v>4.62</v>
      </c>
      <c r="K299" s="37">
        <f>F299*J299</f>
        <v>2448.6</v>
      </c>
      <c r="L299" s="38">
        <f>K299/$K$298</f>
        <v>0.29805374047949817</v>
      </c>
      <c r="M299" s="38"/>
    </row>
    <row r="300" spans="1:13" s="64" customFormat="1" x14ac:dyDescent="0.25">
      <c r="A300" s="55" t="s">
        <v>407</v>
      </c>
      <c r="B300" s="54" t="s">
        <v>921</v>
      </c>
      <c r="C300" s="54" t="s">
        <v>921</v>
      </c>
      <c r="D300" s="66" t="s">
        <v>408</v>
      </c>
      <c r="E300" s="54" t="s">
        <v>31</v>
      </c>
      <c r="F300" s="46">
        <v>200</v>
      </c>
      <c r="G300" s="379">
        <v>8.7200000000000006</v>
      </c>
      <c r="H300" s="37">
        <v>0</v>
      </c>
      <c r="I300" s="37">
        <v>0</v>
      </c>
      <c r="J300" s="37">
        <f t="shared" ref="J300:J303" si="65">G300</f>
        <v>8.7200000000000006</v>
      </c>
      <c r="K300" s="37">
        <f t="shared" ref="K300:K303" si="66">F300*J300</f>
        <v>1744.0000000000002</v>
      </c>
      <c r="L300" s="38">
        <f t="shared" ref="L300:L303" si="67">K300/$K$298</f>
        <v>0.2122869081909029</v>
      </c>
      <c r="M300" s="38"/>
    </row>
    <row r="301" spans="1:13" s="64" customFormat="1" x14ac:dyDescent="0.25">
      <c r="A301" s="55" t="s">
        <v>813</v>
      </c>
      <c r="B301" s="54" t="s">
        <v>921</v>
      </c>
      <c r="C301" s="54" t="s">
        <v>921</v>
      </c>
      <c r="D301" s="66" t="s">
        <v>814</v>
      </c>
      <c r="E301" s="54" t="s">
        <v>31</v>
      </c>
      <c r="F301" s="46">
        <v>20.3</v>
      </c>
      <c r="G301" s="379">
        <v>1.39</v>
      </c>
      <c r="H301" s="37">
        <v>0</v>
      </c>
      <c r="I301" s="37">
        <v>0</v>
      </c>
      <c r="J301" s="37">
        <f t="shared" si="65"/>
        <v>1.39</v>
      </c>
      <c r="K301" s="37">
        <f t="shared" si="66"/>
        <v>28.216999999999999</v>
      </c>
      <c r="L301" s="38">
        <f t="shared" si="67"/>
        <v>3.4346901883157721E-3</v>
      </c>
      <c r="M301" s="38"/>
    </row>
    <row r="302" spans="1:13" s="64" customFormat="1" x14ac:dyDescent="0.25">
      <c r="A302" s="55" t="s">
        <v>409</v>
      </c>
      <c r="B302" s="54">
        <v>91934</v>
      </c>
      <c r="C302" s="54" t="s">
        <v>921</v>
      </c>
      <c r="D302" s="66" t="s">
        <v>410</v>
      </c>
      <c r="E302" s="54" t="s">
        <v>31</v>
      </c>
      <c r="F302" s="46">
        <v>179</v>
      </c>
      <c r="G302" s="379">
        <v>21.44</v>
      </c>
      <c r="H302" s="37">
        <v>24.65</v>
      </c>
      <c r="I302" s="37">
        <v>0</v>
      </c>
      <c r="J302" s="37">
        <f t="shared" si="65"/>
        <v>21.44</v>
      </c>
      <c r="K302" s="37">
        <f t="shared" si="66"/>
        <v>3837.76</v>
      </c>
      <c r="L302" s="38">
        <f t="shared" si="67"/>
        <v>0.46714805319880703</v>
      </c>
      <c r="M302" s="38"/>
    </row>
    <row r="303" spans="1:13" s="64" customFormat="1" x14ac:dyDescent="0.25">
      <c r="A303" s="55" t="s">
        <v>411</v>
      </c>
      <c r="B303" s="54" t="s">
        <v>921</v>
      </c>
      <c r="C303" s="54" t="s">
        <v>921</v>
      </c>
      <c r="D303" s="66" t="s">
        <v>358</v>
      </c>
      <c r="E303" s="54" t="s">
        <v>31</v>
      </c>
      <c r="F303" s="46">
        <v>4</v>
      </c>
      <c r="G303" s="379">
        <v>39.18</v>
      </c>
      <c r="H303" s="37">
        <v>0</v>
      </c>
      <c r="I303" s="37">
        <v>0</v>
      </c>
      <c r="J303" s="37">
        <f t="shared" si="65"/>
        <v>39.18</v>
      </c>
      <c r="K303" s="37">
        <f t="shared" si="66"/>
        <v>156.72</v>
      </c>
      <c r="L303" s="38">
        <f t="shared" si="67"/>
        <v>1.9076607942476089E-2</v>
      </c>
      <c r="M303" s="38"/>
    </row>
    <row r="304" spans="1:13" x14ac:dyDescent="0.25">
      <c r="A304" s="50" t="s">
        <v>412</v>
      </c>
      <c r="B304" s="50"/>
      <c r="C304" s="50"/>
      <c r="D304" s="192" t="s">
        <v>413</v>
      </c>
      <c r="E304" s="50"/>
      <c r="F304" s="42"/>
      <c r="G304" s="26"/>
      <c r="H304" s="26"/>
      <c r="I304" s="26"/>
      <c r="J304" s="26"/>
      <c r="K304" s="26">
        <f>SUM(K305:K317)</f>
        <v>7908.7099999999991</v>
      </c>
      <c r="L304" s="29"/>
      <c r="M304" s="29">
        <f>K304/K252</f>
        <v>5.800233782414816E-2</v>
      </c>
    </row>
    <row r="305" spans="1:13" s="64" customFormat="1" x14ac:dyDescent="0.25">
      <c r="A305" s="54" t="s">
        <v>414</v>
      </c>
      <c r="B305" s="149" t="s">
        <v>1062</v>
      </c>
      <c r="C305" s="54" t="s">
        <v>921</v>
      </c>
      <c r="D305" s="66" t="s">
        <v>415</v>
      </c>
      <c r="E305" s="54" t="s">
        <v>34</v>
      </c>
      <c r="F305" s="46">
        <v>3</v>
      </c>
      <c r="G305" s="37">
        <v>433.67</v>
      </c>
      <c r="H305" s="379">
        <v>91.49</v>
      </c>
      <c r="I305" s="37">
        <v>0</v>
      </c>
      <c r="J305" s="37">
        <f t="shared" ref="J305:J310" si="68">H305</f>
        <v>91.49</v>
      </c>
      <c r="K305" s="37">
        <f>F305*J305</f>
        <v>274.46999999999997</v>
      </c>
      <c r="L305" s="38">
        <f t="shared" ref="L305:L317" si="69">K305/$K$304</f>
        <v>3.4704774862145661E-2</v>
      </c>
      <c r="M305" s="38"/>
    </row>
    <row r="306" spans="1:13" s="64" customFormat="1" ht="25.5" x14ac:dyDescent="0.25">
      <c r="A306" s="54" t="s">
        <v>416</v>
      </c>
      <c r="B306" s="151" t="s">
        <v>1063</v>
      </c>
      <c r="C306" s="55">
        <v>91981</v>
      </c>
      <c r="D306" s="66" t="s">
        <v>417</v>
      </c>
      <c r="E306" s="54" t="s">
        <v>34</v>
      </c>
      <c r="F306" s="46">
        <v>15</v>
      </c>
      <c r="G306" s="37">
        <v>171.86</v>
      </c>
      <c r="H306" s="37">
        <v>38.76</v>
      </c>
      <c r="I306" s="379">
        <v>38.92</v>
      </c>
      <c r="J306" s="37">
        <f t="shared" si="68"/>
        <v>38.76</v>
      </c>
      <c r="K306" s="37">
        <f t="shared" ref="K306:K317" si="70">F306*J306</f>
        <v>581.4</v>
      </c>
      <c r="L306" s="38">
        <f t="shared" si="69"/>
        <v>7.3513885323902392E-2</v>
      </c>
      <c r="M306" s="38"/>
    </row>
    <row r="307" spans="1:13" s="64" customFormat="1" ht="25.5" x14ac:dyDescent="0.25">
      <c r="A307" s="54" t="s">
        <v>418</v>
      </c>
      <c r="B307" s="149" t="s">
        <v>1065</v>
      </c>
      <c r="C307" s="54" t="s">
        <v>921</v>
      </c>
      <c r="D307" s="66" t="s">
        <v>419</v>
      </c>
      <c r="E307" s="54" t="s">
        <v>34</v>
      </c>
      <c r="F307" s="46">
        <v>12</v>
      </c>
      <c r="G307" s="37">
        <v>266.64999999999998</v>
      </c>
      <c r="H307" s="379">
        <v>29.56</v>
      </c>
      <c r="I307" s="37">
        <v>0</v>
      </c>
      <c r="J307" s="37">
        <f t="shared" si="68"/>
        <v>29.56</v>
      </c>
      <c r="K307" s="37">
        <f t="shared" si="70"/>
        <v>354.71999999999997</v>
      </c>
      <c r="L307" s="38">
        <f t="shared" si="69"/>
        <v>4.4851815277080584E-2</v>
      </c>
      <c r="M307" s="38"/>
    </row>
    <row r="308" spans="1:13" s="64" customFormat="1" x14ac:dyDescent="0.25">
      <c r="A308" s="54" t="s">
        <v>420</v>
      </c>
      <c r="B308" s="149" t="s">
        <v>1064</v>
      </c>
      <c r="C308" s="54" t="s">
        <v>921</v>
      </c>
      <c r="D308" s="66" t="s">
        <v>421</v>
      </c>
      <c r="E308" s="54" t="s">
        <v>34</v>
      </c>
      <c r="F308" s="46">
        <v>2</v>
      </c>
      <c r="G308" s="37">
        <v>297.56</v>
      </c>
      <c r="H308" s="379">
        <v>44.56</v>
      </c>
      <c r="I308" s="37">
        <v>0</v>
      </c>
      <c r="J308" s="37">
        <f t="shared" si="68"/>
        <v>44.56</v>
      </c>
      <c r="K308" s="37">
        <f t="shared" si="70"/>
        <v>89.12</v>
      </c>
      <c r="L308" s="38">
        <f t="shared" si="69"/>
        <v>1.126858868260437E-2</v>
      </c>
      <c r="M308" s="38"/>
    </row>
    <row r="309" spans="1:13" s="64" customFormat="1" x14ac:dyDescent="0.25">
      <c r="A309" s="54" t="s">
        <v>422</v>
      </c>
      <c r="B309" s="149" t="s">
        <v>1066</v>
      </c>
      <c r="C309" s="54">
        <v>92022</v>
      </c>
      <c r="D309" s="66" t="s">
        <v>423</v>
      </c>
      <c r="E309" s="54" t="s">
        <v>34</v>
      </c>
      <c r="F309" s="46">
        <v>2</v>
      </c>
      <c r="G309" s="37">
        <v>160.66999999999999</v>
      </c>
      <c r="H309" s="379">
        <v>29.99</v>
      </c>
      <c r="I309" s="37">
        <v>33.54</v>
      </c>
      <c r="J309" s="37">
        <f t="shared" si="68"/>
        <v>29.99</v>
      </c>
      <c r="K309" s="37">
        <f t="shared" si="70"/>
        <v>59.98</v>
      </c>
      <c r="L309" s="38">
        <f t="shared" si="69"/>
        <v>7.5840434154242605E-3</v>
      </c>
      <c r="M309" s="38"/>
    </row>
    <row r="310" spans="1:13" s="64" customFormat="1" x14ac:dyDescent="0.25">
      <c r="A310" s="54" t="s">
        <v>424</v>
      </c>
      <c r="B310" s="149" t="s">
        <v>1067</v>
      </c>
      <c r="C310" s="54">
        <v>91996</v>
      </c>
      <c r="D310" s="66" t="s">
        <v>425</v>
      </c>
      <c r="E310" s="54" t="s">
        <v>34</v>
      </c>
      <c r="F310" s="46">
        <v>85</v>
      </c>
      <c r="G310" s="37">
        <v>155.4</v>
      </c>
      <c r="H310" s="379">
        <v>20.88</v>
      </c>
      <c r="I310" s="37">
        <v>27.25</v>
      </c>
      <c r="J310" s="37">
        <f t="shared" si="68"/>
        <v>20.88</v>
      </c>
      <c r="K310" s="37">
        <f t="shared" si="70"/>
        <v>1774.8</v>
      </c>
      <c r="L310" s="38">
        <f t="shared" si="69"/>
        <v>0.22441080783085993</v>
      </c>
      <c r="M310" s="38"/>
    </row>
    <row r="311" spans="1:13" s="64" customFormat="1" x14ac:dyDescent="0.25">
      <c r="A311" s="55" t="s">
        <v>426</v>
      </c>
      <c r="B311" s="54" t="s">
        <v>921</v>
      </c>
      <c r="C311" s="54" t="s">
        <v>921</v>
      </c>
      <c r="D311" s="66" t="s">
        <v>427</v>
      </c>
      <c r="E311" s="54" t="s">
        <v>34</v>
      </c>
      <c r="F311" s="46">
        <v>3</v>
      </c>
      <c r="G311" s="379">
        <v>115.08</v>
      </c>
      <c r="H311" s="37">
        <v>0</v>
      </c>
      <c r="I311" s="37">
        <v>0</v>
      </c>
      <c r="J311" s="37">
        <f>G311</f>
        <v>115.08</v>
      </c>
      <c r="K311" s="37">
        <f t="shared" si="70"/>
        <v>345.24</v>
      </c>
      <c r="L311" s="38">
        <f t="shared" si="69"/>
        <v>4.3653136857970523E-2</v>
      </c>
      <c r="M311" s="38"/>
    </row>
    <row r="312" spans="1:13" s="64" customFormat="1" x14ac:dyDescent="0.25">
      <c r="A312" s="55" t="s">
        <v>428</v>
      </c>
      <c r="B312" s="54" t="s">
        <v>921</v>
      </c>
      <c r="C312" s="54" t="s">
        <v>921</v>
      </c>
      <c r="D312" s="66" t="s">
        <v>429</v>
      </c>
      <c r="E312" s="54" t="s">
        <v>34</v>
      </c>
      <c r="F312" s="46">
        <v>9</v>
      </c>
      <c r="G312" s="379">
        <v>193.97</v>
      </c>
      <c r="H312" s="37">
        <v>0</v>
      </c>
      <c r="I312" s="37">
        <v>0</v>
      </c>
      <c r="J312" s="37">
        <f t="shared" ref="J312:J313" si="71">G312</f>
        <v>193.97</v>
      </c>
      <c r="K312" s="37">
        <f t="shared" si="70"/>
        <v>1745.73</v>
      </c>
      <c r="L312" s="38">
        <f t="shared" si="69"/>
        <v>0.2207351135646648</v>
      </c>
      <c r="M312" s="38"/>
    </row>
    <row r="313" spans="1:13" s="64" customFormat="1" x14ac:dyDescent="0.25">
      <c r="A313" s="55" t="s">
        <v>430</v>
      </c>
      <c r="B313" s="54" t="s">
        <v>921</v>
      </c>
      <c r="C313" s="54" t="s">
        <v>921</v>
      </c>
      <c r="D313" s="66" t="s">
        <v>431</v>
      </c>
      <c r="E313" s="54" t="s">
        <v>34</v>
      </c>
      <c r="F313" s="46">
        <v>2</v>
      </c>
      <c r="G313" s="379">
        <v>240.16</v>
      </c>
      <c r="H313" s="37">
        <v>0</v>
      </c>
      <c r="I313" s="37">
        <v>0</v>
      </c>
      <c r="J313" s="37">
        <f t="shared" si="71"/>
        <v>240.16</v>
      </c>
      <c r="K313" s="37">
        <f t="shared" si="70"/>
        <v>480.32</v>
      </c>
      <c r="L313" s="38">
        <f t="shared" si="69"/>
        <v>6.0733039901576878E-2</v>
      </c>
      <c r="M313" s="38"/>
    </row>
    <row r="314" spans="1:13" s="64" customFormat="1" x14ac:dyDescent="0.25">
      <c r="A314" s="54" t="s">
        <v>432</v>
      </c>
      <c r="B314" s="149" t="s">
        <v>1068</v>
      </c>
      <c r="C314" s="54" t="s">
        <v>921</v>
      </c>
      <c r="D314" s="66" t="s">
        <v>433</v>
      </c>
      <c r="E314" s="54" t="s">
        <v>34</v>
      </c>
      <c r="F314" s="46">
        <v>26</v>
      </c>
      <c r="G314" s="37">
        <v>115.08</v>
      </c>
      <c r="H314" s="379">
        <v>58.15</v>
      </c>
      <c r="I314" s="37">
        <v>0</v>
      </c>
      <c r="J314" s="37">
        <f>H314</f>
        <v>58.15</v>
      </c>
      <c r="K314" s="37">
        <f t="shared" si="70"/>
        <v>1511.8999999999999</v>
      </c>
      <c r="L314" s="38">
        <f t="shared" si="69"/>
        <v>0.19116897698866187</v>
      </c>
      <c r="M314" s="38"/>
    </row>
    <row r="315" spans="1:13" s="64" customFormat="1" x14ac:dyDescent="0.25">
      <c r="A315" s="55" t="s">
        <v>434</v>
      </c>
      <c r="B315" s="54" t="s">
        <v>921</v>
      </c>
      <c r="C315" s="54" t="s">
        <v>921</v>
      </c>
      <c r="D315" s="66" t="s">
        <v>435</v>
      </c>
      <c r="E315" s="54" t="s">
        <v>34</v>
      </c>
      <c r="F315" s="46">
        <v>2</v>
      </c>
      <c r="G315" s="379">
        <v>233.51</v>
      </c>
      <c r="H315" s="37">
        <v>0</v>
      </c>
      <c r="I315" s="37">
        <v>0</v>
      </c>
      <c r="J315" s="37">
        <f>G315</f>
        <v>233.51</v>
      </c>
      <c r="K315" s="37">
        <f t="shared" si="70"/>
        <v>467.02</v>
      </c>
      <c r="L315" s="38">
        <f t="shared" si="69"/>
        <v>5.9051349714428783E-2</v>
      </c>
      <c r="M315" s="38"/>
    </row>
    <row r="316" spans="1:13" s="64" customFormat="1" x14ac:dyDescent="0.25">
      <c r="A316" s="54" t="s">
        <v>436</v>
      </c>
      <c r="B316" s="149" t="s">
        <v>1069</v>
      </c>
      <c r="C316" s="54" t="s">
        <v>921</v>
      </c>
      <c r="D316" s="66" t="s">
        <v>437</v>
      </c>
      <c r="E316" s="54" t="s">
        <v>34</v>
      </c>
      <c r="F316" s="46">
        <v>3</v>
      </c>
      <c r="G316" s="37">
        <v>118.21</v>
      </c>
      <c r="H316" s="379">
        <v>65.400000000000006</v>
      </c>
      <c r="I316" s="37">
        <v>0</v>
      </c>
      <c r="J316" s="37">
        <f>H316</f>
        <v>65.400000000000006</v>
      </c>
      <c r="K316" s="37">
        <f t="shared" si="70"/>
        <v>196.20000000000002</v>
      </c>
      <c r="L316" s="38">
        <f t="shared" ref="L316" si="72">K316/$K$304</f>
        <v>2.4808091332214739E-2</v>
      </c>
      <c r="M316" s="38"/>
    </row>
    <row r="317" spans="1:13" s="64" customFormat="1" ht="25.5" x14ac:dyDescent="0.25">
      <c r="A317" s="54" t="s">
        <v>815</v>
      </c>
      <c r="B317" s="149" t="s">
        <v>1070</v>
      </c>
      <c r="C317" s="54" t="s">
        <v>921</v>
      </c>
      <c r="D317" s="66" t="s">
        <v>816</v>
      </c>
      <c r="E317" s="54" t="s">
        <v>34</v>
      </c>
      <c r="F317" s="46">
        <v>1</v>
      </c>
      <c r="G317" s="37">
        <v>174.74</v>
      </c>
      <c r="H317" s="379">
        <v>27.81</v>
      </c>
      <c r="I317" s="37">
        <v>0</v>
      </c>
      <c r="J317" s="37">
        <f>H317</f>
        <v>27.81</v>
      </c>
      <c r="K317" s="37">
        <f t="shared" si="70"/>
        <v>27.81</v>
      </c>
      <c r="L317" s="38">
        <f t="shared" si="69"/>
        <v>3.5163762484652999E-3</v>
      </c>
      <c r="M317" s="38"/>
    </row>
    <row r="318" spans="1:13" x14ac:dyDescent="0.25">
      <c r="A318" s="50" t="s">
        <v>438</v>
      </c>
      <c r="B318" s="50"/>
      <c r="C318" s="50"/>
      <c r="D318" s="192" t="s">
        <v>439</v>
      </c>
      <c r="E318" s="50"/>
      <c r="F318" s="42"/>
      <c r="G318" s="26"/>
      <c r="H318" s="26"/>
      <c r="I318" s="26"/>
      <c r="J318" s="26"/>
      <c r="K318" s="26">
        <f>SUM(K319:K325)</f>
        <v>13946.990000000002</v>
      </c>
      <c r="L318" s="29"/>
      <c r="M318" s="29">
        <f>K318/K252</f>
        <v>0.10228697544985418</v>
      </c>
    </row>
    <row r="319" spans="1:13" s="64" customFormat="1" x14ac:dyDescent="0.25">
      <c r="A319" s="54" t="s">
        <v>817</v>
      </c>
      <c r="B319" s="151" t="s">
        <v>1071</v>
      </c>
      <c r="C319" s="55">
        <v>97584</v>
      </c>
      <c r="D319" s="66" t="s">
        <v>823</v>
      </c>
      <c r="E319" s="54" t="s">
        <v>34</v>
      </c>
      <c r="F319" s="46">
        <v>45</v>
      </c>
      <c r="G319" s="37">
        <v>256.57</v>
      </c>
      <c r="H319" s="37">
        <v>224.18</v>
      </c>
      <c r="I319" s="379">
        <v>92.68</v>
      </c>
      <c r="J319" s="37">
        <f>I319</f>
        <v>92.68</v>
      </c>
      <c r="K319" s="37">
        <f>F319*J319</f>
        <v>4170.6000000000004</v>
      </c>
      <c r="L319" s="38">
        <f>K319/$K$318</f>
        <v>0.29903226430935992</v>
      </c>
      <c r="M319" s="38"/>
    </row>
    <row r="320" spans="1:13" s="64" customFormat="1" x14ac:dyDescent="0.25">
      <c r="A320" s="54" t="s">
        <v>818</v>
      </c>
      <c r="B320" s="151" t="s">
        <v>1071</v>
      </c>
      <c r="C320" s="55">
        <v>97586</v>
      </c>
      <c r="D320" s="66" t="s">
        <v>824</v>
      </c>
      <c r="E320" s="54" t="s">
        <v>34</v>
      </c>
      <c r="F320" s="46">
        <v>31</v>
      </c>
      <c r="G320" s="37">
        <v>310.93</v>
      </c>
      <c r="H320" s="37">
        <v>224.18</v>
      </c>
      <c r="I320" s="379">
        <v>120.69</v>
      </c>
      <c r="J320" s="37">
        <f>I320</f>
        <v>120.69</v>
      </c>
      <c r="K320" s="37">
        <f t="shared" ref="K320:K325" si="73">F320*J320</f>
        <v>3741.39</v>
      </c>
      <c r="L320" s="38">
        <f t="shared" ref="L320:L325" si="74">K320/$K$318</f>
        <v>0.26825788216668967</v>
      </c>
      <c r="M320" s="38"/>
    </row>
    <row r="321" spans="1:13" s="64" customFormat="1" ht="25.5" x14ac:dyDescent="0.25">
      <c r="A321" s="55" t="s">
        <v>440</v>
      </c>
      <c r="B321" s="54" t="s">
        <v>921</v>
      </c>
      <c r="C321" s="54" t="s">
        <v>921</v>
      </c>
      <c r="D321" s="66" t="s">
        <v>822</v>
      </c>
      <c r="E321" s="54" t="s">
        <v>34</v>
      </c>
      <c r="F321" s="46">
        <v>5</v>
      </c>
      <c r="G321" s="379">
        <v>191.24</v>
      </c>
      <c r="H321" s="37">
        <v>0</v>
      </c>
      <c r="I321" s="37">
        <v>0</v>
      </c>
      <c r="J321" s="37">
        <f>G321</f>
        <v>191.24</v>
      </c>
      <c r="K321" s="37">
        <f t="shared" si="73"/>
        <v>956.2</v>
      </c>
      <c r="L321" s="38">
        <f t="shared" si="74"/>
        <v>6.8559596013189936E-2</v>
      </c>
      <c r="M321" s="38"/>
    </row>
    <row r="322" spans="1:13" s="64" customFormat="1" x14ac:dyDescent="0.25">
      <c r="A322" s="54" t="s">
        <v>819</v>
      </c>
      <c r="B322" s="151" t="s">
        <v>1071</v>
      </c>
      <c r="C322" s="55">
        <v>97584</v>
      </c>
      <c r="D322" s="66" t="s">
        <v>825</v>
      </c>
      <c r="E322" s="54" t="s">
        <v>34</v>
      </c>
      <c r="F322" s="46">
        <v>9</v>
      </c>
      <c r="G322" s="37">
        <v>276.52</v>
      </c>
      <c r="H322" s="37">
        <v>224.18</v>
      </c>
      <c r="I322" s="379">
        <v>92.68</v>
      </c>
      <c r="J322" s="37">
        <f>I322</f>
        <v>92.68</v>
      </c>
      <c r="K322" s="37">
        <f t="shared" si="73"/>
        <v>834.12000000000012</v>
      </c>
      <c r="L322" s="38">
        <f t="shared" si="74"/>
        <v>5.9806452861871987E-2</v>
      </c>
      <c r="M322" s="38"/>
    </row>
    <row r="323" spans="1:13" s="64" customFormat="1" x14ac:dyDescent="0.25">
      <c r="A323" s="54" t="s">
        <v>820</v>
      </c>
      <c r="B323" s="149" t="s">
        <v>1071</v>
      </c>
      <c r="C323" s="54" t="s">
        <v>921</v>
      </c>
      <c r="D323" s="66" t="s">
        <v>826</v>
      </c>
      <c r="E323" s="54" t="s">
        <v>34</v>
      </c>
      <c r="F323" s="46">
        <v>9</v>
      </c>
      <c r="G323" s="37">
        <v>276.52</v>
      </c>
      <c r="H323" s="379">
        <v>224.18</v>
      </c>
      <c r="I323" s="37">
        <v>0</v>
      </c>
      <c r="J323" s="37">
        <f>H323</f>
        <v>224.18</v>
      </c>
      <c r="K323" s="37">
        <f t="shared" si="73"/>
        <v>2017.6200000000001</v>
      </c>
      <c r="L323" s="38">
        <f t="shared" si="74"/>
        <v>0.14466347219005676</v>
      </c>
      <c r="M323" s="38"/>
    </row>
    <row r="324" spans="1:13" s="64" customFormat="1" x14ac:dyDescent="0.25">
      <c r="A324" s="55" t="s">
        <v>821</v>
      </c>
      <c r="B324" s="54" t="s">
        <v>921</v>
      </c>
      <c r="C324" s="54" t="s">
        <v>921</v>
      </c>
      <c r="D324" s="66" t="s">
        <v>827</v>
      </c>
      <c r="E324" s="54" t="s">
        <v>34</v>
      </c>
      <c r="F324" s="46">
        <v>6</v>
      </c>
      <c r="G324" s="379">
        <v>333.03</v>
      </c>
      <c r="H324" s="37">
        <v>0</v>
      </c>
      <c r="I324" s="37">
        <v>0</v>
      </c>
      <c r="J324" s="37">
        <f>G324</f>
        <v>333.03</v>
      </c>
      <c r="K324" s="37">
        <f t="shared" si="73"/>
        <v>1998.1799999999998</v>
      </c>
      <c r="L324" s="38">
        <f t="shared" si="74"/>
        <v>0.14326962305128199</v>
      </c>
      <c r="M324" s="38"/>
    </row>
    <row r="325" spans="1:13" s="64" customFormat="1" x14ac:dyDescent="0.25">
      <c r="A325" s="54" t="s">
        <v>441</v>
      </c>
      <c r="B325" s="54" t="s">
        <v>921</v>
      </c>
      <c r="C325" s="55">
        <v>97599</v>
      </c>
      <c r="D325" s="66" t="s">
        <v>442</v>
      </c>
      <c r="E325" s="54" t="s">
        <v>34</v>
      </c>
      <c r="F325" s="46">
        <v>8</v>
      </c>
      <c r="G325" s="37">
        <v>68.930000000000007</v>
      </c>
      <c r="H325" s="37">
        <v>0</v>
      </c>
      <c r="I325" s="379">
        <v>28.61</v>
      </c>
      <c r="J325" s="37">
        <f>I325</f>
        <v>28.61</v>
      </c>
      <c r="K325" s="37">
        <f t="shared" si="73"/>
        <v>228.88</v>
      </c>
      <c r="L325" s="38">
        <f t="shared" si="74"/>
        <v>1.6410709407549583E-2</v>
      </c>
      <c r="M325" s="38"/>
    </row>
    <row r="326" spans="1:13" x14ac:dyDescent="0.25">
      <c r="A326" s="50" t="s">
        <v>443</v>
      </c>
      <c r="B326" s="50"/>
      <c r="C326" s="50"/>
      <c r="D326" s="192" t="s">
        <v>444</v>
      </c>
      <c r="E326" s="50"/>
      <c r="F326" s="42"/>
      <c r="G326" s="26"/>
      <c r="H326" s="26"/>
      <c r="I326" s="26"/>
      <c r="J326" s="26"/>
      <c r="K326" s="26">
        <f>SUM(K327:K328)</f>
        <v>25984.080000000002</v>
      </c>
      <c r="L326" s="29"/>
      <c r="M326" s="29">
        <f>K326/K252</f>
        <v>0.19056677842653125</v>
      </c>
    </row>
    <row r="327" spans="1:13" s="64" customFormat="1" x14ac:dyDescent="0.25">
      <c r="A327" s="55" t="s">
        <v>445</v>
      </c>
      <c r="B327" s="54" t="s">
        <v>921</v>
      </c>
      <c r="C327" s="54" t="s">
        <v>921</v>
      </c>
      <c r="D327" s="66" t="s">
        <v>446</v>
      </c>
      <c r="E327" s="54" t="s">
        <v>34</v>
      </c>
      <c r="F327" s="46">
        <v>108</v>
      </c>
      <c r="G327" s="379">
        <v>238.48</v>
      </c>
      <c r="H327" s="37">
        <v>0</v>
      </c>
      <c r="I327" s="37">
        <v>0</v>
      </c>
      <c r="J327" s="37">
        <f>G327</f>
        <v>238.48</v>
      </c>
      <c r="K327" s="37">
        <f>F327*J327</f>
        <v>25755.84</v>
      </c>
      <c r="L327" s="38">
        <f>K327/$K$326</f>
        <v>0.99121616004876822</v>
      </c>
      <c r="M327" s="38"/>
    </row>
    <row r="328" spans="1:13" s="64" customFormat="1" x14ac:dyDescent="0.25">
      <c r="A328" s="54" t="s">
        <v>828</v>
      </c>
      <c r="B328" s="149" t="s">
        <v>1072</v>
      </c>
      <c r="C328" s="54">
        <v>97598</v>
      </c>
      <c r="D328" s="66" t="s">
        <v>829</v>
      </c>
      <c r="E328" s="54" t="s">
        <v>34</v>
      </c>
      <c r="F328" s="46">
        <v>6</v>
      </c>
      <c r="G328" s="37">
        <v>85.4</v>
      </c>
      <c r="H328" s="379">
        <v>38.04</v>
      </c>
      <c r="I328" s="37">
        <v>52.5</v>
      </c>
      <c r="J328" s="37">
        <f>H328</f>
        <v>38.04</v>
      </c>
      <c r="K328" s="37">
        <f>F328*J328</f>
        <v>228.24</v>
      </c>
      <c r="L328" s="38">
        <f>K328/$K$326</f>
        <v>8.7838399512316766E-3</v>
      </c>
      <c r="M328" s="38"/>
    </row>
    <row r="329" spans="1:13" x14ac:dyDescent="0.25">
      <c r="A329" s="50" t="s">
        <v>447</v>
      </c>
      <c r="B329" s="50"/>
      <c r="C329" s="50"/>
      <c r="D329" s="192" t="s">
        <v>448</v>
      </c>
      <c r="E329" s="50"/>
      <c r="F329" s="42"/>
      <c r="G329" s="26"/>
      <c r="H329" s="26"/>
      <c r="I329" s="26"/>
      <c r="J329" s="26"/>
      <c r="K329" s="26">
        <f>SUM(K330:K332)</f>
        <v>6847.67</v>
      </c>
      <c r="L329" s="29"/>
      <c r="M329" s="29">
        <f>K329/K252</f>
        <v>5.022068942321626E-2</v>
      </c>
    </row>
    <row r="330" spans="1:13" s="64" customFormat="1" x14ac:dyDescent="0.25">
      <c r="A330" s="54" t="s">
        <v>449</v>
      </c>
      <c r="B330" s="149" t="s">
        <v>1073</v>
      </c>
      <c r="C330" s="54" t="s">
        <v>921</v>
      </c>
      <c r="D330" s="66" t="s">
        <v>450</v>
      </c>
      <c r="E330" s="54" t="s">
        <v>34</v>
      </c>
      <c r="F330" s="46">
        <v>1</v>
      </c>
      <c r="G330" s="37">
        <v>388.6</v>
      </c>
      <c r="H330" s="379">
        <v>115.68</v>
      </c>
      <c r="I330" s="37">
        <v>0</v>
      </c>
      <c r="J330" s="37">
        <f>H330</f>
        <v>115.68</v>
      </c>
      <c r="K330" s="37">
        <f>F330*J330</f>
        <v>115.68</v>
      </c>
      <c r="L330" s="38">
        <f>K330/$K$329</f>
        <v>1.6893337441786768E-2</v>
      </c>
      <c r="M330" s="38"/>
    </row>
    <row r="331" spans="1:13" s="64" customFormat="1" x14ac:dyDescent="0.25">
      <c r="A331" s="55" t="s">
        <v>830</v>
      </c>
      <c r="B331" s="151" t="s">
        <v>1074</v>
      </c>
      <c r="C331" s="54" t="s">
        <v>921</v>
      </c>
      <c r="D331" s="66" t="s">
        <v>831</v>
      </c>
      <c r="E331" s="54" t="s">
        <v>34</v>
      </c>
      <c r="F331" s="46">
        <v>5</v>
      </c>
      <c r="G331" s="379">
        <v>335.59</v>
      </c>
      <c r="H331" s="37">
        <v>336.09</v>
      </c>
      <c r="I331" s="37">
        <v>0</v>
      </c>
      <c r="J331" s="37">
        <f>G331</f>
        <v>335.59</v>
      </c>
      <c r="K331" s="37">
        <f t="shared" ref="K331:K332" si="75">F331*J331</f>
        <v>1677.9499999999998</v>
      </c>
      <c r="L331" s="38">
        <f t="shared" ref="L331:L332" si="76">K331/$K$329</f>
        <v>0.24503955359998361</v>
      </c>
      <c r="M331" s="38"/>
    </row>
    <row r="332" spans="1:13" s="36" customFormat="1" x14ac:dyDescent="0.25">
      <c r="A332" s="55" t="s">
        <v>451</v>
      </c>
      <c r="B332" s="51" t="s">
        <v>921</v>
      </c>
      <c r="C332" s="51">
        <v>97614</v>
      </c>
      <c r="D332" s="193" t="s">
        <v>452</v>
      </c>
      <c r="E332" s="51" t="s">
        <v>34</v>
      </c>
      <c r="F332" s="43">
        <v>2</v>
      </c>
      <c r="G332" s="379">
        <v>2527.02</v>
      </c>
      <c r="H332" s="34">
        <v>0</v>
      </c>
      <c r="I332" s="34">
        <v>55.43</v>
      </c>
      <c r="J332" s="34">
        <f>G332</f>
        <v>2527.02</v>
      </c>
      <c r="K332" s="34">
        <f t="shared" si="75"/>
        <v>5054.04</v>
      </c>
      <c r="L332" s="35">
        <f t="shared" si="76"/>
        <v>0.73806710895822958</v>
      </c>
      <c r="M332" s="35"/>
    </row>
    <row r="333" spans="1:13" x14ac:dyDescent="0.25">
      <c r="A333" s="50" t="s">
        <v>453</v>
      </c>
      <c r="B333" s="50"/>
      <c r="C333" s="50"/>
      <c r="D333" s="192" t="s">
        <v>454</v>
      </c>
      <c r="E333" s="50"/>
      <c r="F333" s="42"/>
      <c r="G333" s="26"/>
      <c r="H333" s="26"/>
      <c r="I333" s="26"/>
      <c r="J333" s="26"/>
      <c r="K333" s="26">
        <f>SUM(K334:K335)</f>
        <v>1694.55</v>
      </c>
      <c r="L333" s="29"/>
      <c r="M333" s="29">
        <f>K333/K252</f>
        <v>1.2427799421133191E-2</v>
      </c>
    </row>
    <row r="334" spans="1:13" s="64" customFormat="1" x14ac:dyDescent="0.25">
      <c r="A334" s="55" t="s">
        <v>455</v>
      </c>
      <c r="B334" s="54" t="s">
        <v>921</v>
      </c>
      <c r="C334" s="54" t="s">
        <v>921</v>
      </c>
      <c r="D334" s="66" t="s">
        <v>456</v>
      </c>
      <c r="E334" s="54" t="s">
        <v>34</v>
      </c>
      <c r="F334" s="46">
        <v>1</v>
      </c>
      <c r="G334" s="379">
        <v>1331.11</v>
      </c>
      <c r="H334" s="37">
        <v>0</v>
      </c>
      <c r="I334" s="37">
        <v>0</v>
      </c>
      <c r="J334" s="37">
        <f>G334</f>
        <v>1331.11</v>
      </c>
      <c r="K334" s="37">
        <f>F334*J334</f>
        <v>1331.11</v>
      </c>
      <c r="L334" s="38">
        <f>K334/K333</f>
        <v>0.78552418046088923</v>
      </c>
      <c r="M334" s="38"/>
    </row>
    <row r="335" spans="1:13" s="64" customFormat="1" x14ac:dyDescent="0.25">
      <c r="A335" s="54" t="s">
        <v>457</v>
      </c>
      <c r="B335" s="149" t="s">
        <v>1075</v>
      </c>
      <c r="C335" s="54" t="s">
        <v>921</v>
      </c>
      <c r="D335" s="66" t="s">
        <v>458</v>
      </c>
      <c r="E335" s="54" t="s">
        <v>34</v>
      </c>
      <c r="F335" s="46">
        <v>1</v>
      </c>
      <c r="G335" s="37">
        <v>744.11</v>
      </c>
      <c r="H335" s="379">
        <v>363.44</v>
      </c>
      <c r="I335" s="37">
        <v>0</v>
      </c>
      <c r="J335" s="37">
        <f>H335</f>
        <v>363.44</v>
      </c>
      <c r="K335" s="37">
        <f>F335*J335</f>
        <v>363.44</v>
      </c>
      <c r="L335" s="38">
        <f>K335/K333</f>
        <v>0.21447581953911068</v>
      </c>
      <c r="M335" s="38"/>
    </row>
    <row r="336" spans="1:13" x14ac:dyDescent="0.25">
      <c r="A336" s="50" t="s">
        <v>459</v>
      </c>
      <c r="B336" s="50"/>
      <c r="C336" s="50"/>
      <c r="D336" s="192" t="s">
        <v>460</v>
      </c>
      <c r="E336" s="50"/>
      <c r="F336" s="42"/>
      <c r="G336" s="26"/>
      <c r="H336" s="26"/>
      <c r="I336" s="26"/>
      <c r="J336" s="26"/>
      <c r="K336" s="26">
        <f>SUM(K337:K347)</f>
        <v>20557.62</v>
      </c>
      <c r="L336" s="29"/>
      <c r="M336" s="29">
        <f>K336/K252</f>
        <v>0.1507692177485917</v>
      </c>
    </row>
    <row r="337" spans="1:13" s="36" customFormat="1" ht="25.5" x14ac:dyDescent="0.25">
      <c r="A337" s="51" t="s">
        <v>461</v>
      </c>
      <c r="B337" s="51" t="s">
        <v>921</v>
      </c>
      <c r="C337" s="55">
        <v>96989</v>
      </c>
      <c r="D337" s="193" t="s">
        <v>462</v>
      </c>
      <c r="E337" s="51" t="s">
        <v>34</v>
      </c>
      <c r="F337" s="43">
        <v>1</v>
      </c>
      <c r="G337" s="34">
        <v>981.44</v>
      </c>
      <c r="H337" s="34">
        <v>0</v>
      </c>
      <c r="I337" s="379">
        <v>112.9</v>
      </c>
      <c r="J337" s="34">
        <f>I337</f>
        <v>112.9</v>
      </c>
      <c r="K337" s="34">
        <f>F337*J337</f>
        <v>112.9</v>
      </c>
      <c r="L337" s="35">
        <f>K337/$K$336</f>
        <v>5.4918808694780817E-3</v>
      </c>
      <c r="M337" s="35"/>
    </row>
    <row r="338" spans="1:13" s="36" customFormat="1" ht="25.5" x14ac:dyDescent="0.25">
      <c r="A338" s="51" t="s">
        <v>463</v>
      </c>
      <c r="B338" s="149" t="s">
        <v>1076</v>
      </c>
      <c r="C338" s="51" t="s">
        <v>921</v>
      </c>
      <c r="D338" s="193" t="s">
        <v>464</v>
      </c>
      <c r="E338" s="51" t="s">
        <v>31</v>
      </c>
      <c r="F338" s="43">
        <v>232</v>
      </c>
      <c r="G338" s="34">
        <v>41.75</v>
      </c>
      <c r="H338" s="379">
        <v>22.03</v>
      </c>
      <c r="I338" s="34">
        <v>0</v>
      </c>
      <c r="J338" s="34">
        <f>H338</f>
        <v>22.03</v>
      </c>
      <c r="K338" s="34">
        <f t="shared" ref="K338:K347" si="77">F338*J338</f>
        <v>5110.96</v>
      </c>
      <c r="L338" s="35">
        <f t="shared" ref="L338:L347" si="78">K338/$K$336</f>
        <v>0.24861632815471832</v>
      </c>
      <c r="M338" s="35"/>
    </row>
    <row r="339" spans="1:13" s="36" customFormat="1" ht="25.5" x14ac:dyDescent="0.25">
      <c r="A339" s="51" t="s">
        <v>465</v>
      </c>
      <c r="B339" s="152" t="s">
        <v>1077</v>
      </c>
      <c r="C339" s="55">
        <v>96986</v>
      </c>
      <c r="D339" s="193" t="s">
        <v>466</v>
      </c>
      <c r="E339" s="51" t="s">
        <v>34</v>
      </c>
      <c r="F339" s="43">
        <v>5</v>
      </c>
      <c r="G339" s="34">
        <v>251.37</v>
      </c>
      <c r="H339" s="34">
        <v>182.63</v>
      </c>
      <c r="I339" s="379">
        <v>104.76</v>
      </c>
      <c r="J339" s="34">
        <f>I339</f>
        <v>104.76</v>
      </c>
      <c r="K339" s="34">
        <f t="shared" si="77"/>
        <v>523.80000000000007</v>
      </c>
      <c r="L339" s="35">
        <f t="shared" si="78"/>
        <v>2.5479603183637022E-2</v>
      </c>
      <c r="M339" s="35"/>
    </row>
    <row r="340" spans="1:13" s="36" customFormat="1" ht="25.5" x14ac:dyDescent="0.25">
      <c r="A340" s="55" t="s">
        <v>832</v>
      </c>
      <c r="B340" s="51" t="s">
        <v>921</v>
      </c>
      <c r="C340" s="51" t="s">
        <v>921</v>
      </c>
      <c r="D340" s="193" t="s">
        <v>836</v>
      </c>
      <c r="E340" s="51" t="s">
        <v>34</v>
      </c>
      <c r="F340" s="43">
        <v>9</v>
      </c>
      <c r="G340" s="379">
        <v>199.66</v>
      </c>
      <c r="H340" s="34">
        <v>0</v>
      </c>
      <c r="I340" s="34">
        <v>0</v>
      </c>
      <c r="J340" s="34">
        <f>G340</f>
        <v>199.66</v>
      </c>
      <c r="K340" s="34">
        <f t="shared" si="77"/>
        <v>1796.94</v>
      </c>
      <c r="L340" s="35">
        <f t="shared" si="78"/>
        <v>8.7409923911425547E-2</v>
      </c>
      <c r="M340" s="35"/>
    </row>
    <row r="341" spans="1:13" s="36" customFormat="1" x14ac:dyDescent="0.25">
      <c r="A341" s="51" t="s">
        <v>833</v>
      </c>
      <c r="B341" s="149" t="s">
        <v>1078</v>
      </c>
      <c r="C341" s="51" t="s">
        <v>921</v>
      </c>
      <c r="D341" s="193" t="s">
        <v>837</v>
      </c>
      <c r="E341" s="51" t="s">
        <v>34</v>
      </c>
      <c r="F341" s="43">
        <v>2</v>
      </c>
      <c r="G341" s="34">
        <v>71.61</v>
      </c>
      <c r="H341" s="379">
        <v>57.2</v>
      </c>
      <c r="I341" s="34">
        <v>0</v>
      </c>
      <c r="J341" s="34">
        <f>H341</f>
        <v>57.2</v>
      </c>
      <c r="K341" s="34">
        <f t="shared" si="77"/>
        <v>114.4</v>
      </c>
      <c r="L341" s="35">
        <f t="shared" si="78"/>
        <v>5.5648465143338585E-3</v>
      </c>
      <c r="M341" s="35"/>
    </row>
    <row r="342" spans="1:13" s="36" customFormat="1" x14ac:dyDescent="0.25">
      <c r="A342" s="51" t="s">
        <v>467</v>
      </c>
      <c r="B342" s="149" t="s">
        <v>1079</v>
      </c>
      <c r="C342" s="51" t="s">
        <v>921</v>
      </c>
      <c r="D342" s="193" t="s">
        <v>468</v>
      </c>
      <c r="E342" s="51" t="s">
        <v>34</v>
      </c>
      <c r="F342" s="43">
        <v>20</v>
      </c>
      <c r="G342" s="34">
        <v>45.8</v>
      </c>
      <c r="H342" s="379">
        <v>32.65</v>
      </c>
      <c r="I342" s="34">
        <v>0</v>
      </c>
      <c r="J342" s="34">
        <f>H342</f>
        <v>32.65</v>
      </c>
      <c r="K342" s="34">
        <f t="shared" si="77"/>
        <v>653</v>
      </c>
      <c r="L342" s="35">
        <f t="shared" si="78"/>
        <v>3.1764377393881202E-2</v>
      </c>
      <c r="M342" s="35"/>
    </row>
    <row r="343" spans="1:13" s="36" customFormat="1" x14ac:dyDescent="0.25">
      <c r="A343" s="51" t="s">
        <v>469</v>
      </c>
      <c r="B343" s="149" t="s">
        <v>1080</v>
      </c>
      <c r="C343" s="51" t="s">
        <v>921</v>
      </c>
      <c r="D343" s="193" t="s">
        <v>470</v>
      </c>
      <c r="E343" s="51" t="s">
        <v>34</v>
      </c>
      <c r="F343" s="43">
        <v>28</v>
      </c>
      <c r="G343" s="34">
        <v>52.42</v>
      </c>
      <c r="H343" s="379">
        <v>42.22</v>
      </c>
      <c r="I343" s="34">
        <v>0</v>
      </c>
      <c r="J343" s="34">
        <f>H343</f>
        <v>42.22</v>
      </c>
      <c r="K343" s="34">
        <f t="shared" si="77"/>
        <v>1182.1599999999999</v>
      </c>
      <c r="L343" s="35">
        <f t="shared" si="78"/>
        <v>5.7504711148469514E-2</v>
      </c>
      <c r="M343" s="35"/>
    </row>
    <row r="344" spans="1:13" s="36" customFormat="1" x14ac:dyDescent="0.25">
      <c r="A344" s="51" t="s">
        <v>471</v>
      </c>
      <c r="B344" s="149" t="s">
        <v>1081</v>
      </c>
      <c r="C344" s="51" t="s">
        <v>921</v>
      </c>
      <c r="D344" s="193" t="s">
        <v>472</v>
      </c>
      <c r="E344" s="51" t="s">
        <v>34</v>
      </c>
      <c r="F344" s="43">
        <v>15</v>
      </c>
      <c r="G344" s="34">
        <v>42.77</v>
      </c>
      <c r="H344" s="379">
        <v>32.700000000000003</v>
      </c>
      <c r="I344" s="34">
        <v>0</v>
      </c>
      <c r="J344" s="34">
        <f>H344</f>
        <v>32.700000000000003</v>
      </c>
      <c r="K344" s="34">
        <f t="shared" si="77"/>
        <v>490.50000000000006</v>
      </c>
      <c r="L344" s="35">
        <f t="shared" si="78"/>
        <v>2.3859765867838792E-2</v>
      </c>
      <c r="M344" s="35"/>
    </row>
    <row r="345" spans="1:13" s="36" customFormat="1" ht="25.5" x14ac:dyDescent="0.25">
      <c r="A345" s="55" t="s">
        <v>834</v>
      </c>
      <c r="B345" s="51" t="s">
        <v>921</v>
      </c>
      <c r="C345" s="51" t="s">
        <v>921</v>
      </c>
      <c r="D345" s="193" t="s">
        <v>838</v>
      </c>
      <c r="E345" s="51" t="s">
        <v>34</v>
      </c>
      <c r="F345" s="43">
        <v>1</v>
      </c>
      <c r="G345" s="379">
        <v>2423.7600000000002</v>
      </c>
      <c r="H345" s="34">
        <v>0</v>
      </c>
      <c r="I345" s="34">
        <v>0</v>
      </c>
      <c r="J345" s="34">
        <f>G345</f>
        <v>2423.7600000000002</v>
      </c>
      <c r="K345" s="34">
        <f t="shared" si="77"/>
        <v>2423.7600000000002</v>
      </c>
      <c r="L345" s="35">
        <f t="shared" si="78"/>
        <v>0.11790080758375727</v>
      </c>
      <c r="M345" s="35"/>
    </row>
    <row r="346" spans="1:13" s="36" customFormat="1" x14ac:dyDescent="0.25">
      <c r="A346" s="55" t="s">
        <v>835</v>
      </c>
      <c r="B346" s="51" t="s">
        <v>921</v>
      </c>
      <c r="C346" s="51" t="s">
        <v>921</v>
      </c>
      <c r="D346" s="193" t="s">
        <v>1127</v>
      </c>
      <c r="E346" s="51" t="s">
        <v>34</v>
      </c>
      <c r="F346" s="43">
        <v>2</v>
      </c>
      <c r="G346" s="379">
        <v>109.2</v>
      </c>
      <c r="H346" s="34">
        <v>0</v>
      </c>
      <c r="I346" s="34">
        <v>0</v>
      </c>
      <c r="J346" s="34">
        <f>G346</f>
        <v>109.2</v>
      </c>
      <c r="K346" s="34">
        <f t="shared" si="77"/>
        <v>218.4</v>
      </c>
      <c r="L346" s="35">
        <f t="shared" si="78"/>
        <v>1.0623797891001001E-2</v>
      </c>
      <c r="M346" s="35"/>
    </row>
    <row r="347" spans="1:13" s="36" customFormat="1" ht="25.5" x14ac:dyDescent="0.25">
      <c r="A347" s="51" t="s">
        <v>473</v>
      </c>
      <c r="B347" s="149" t="s">
        <v>1076</v>
      </c>
      <c r="C347" s="51" t="s">
        <v>921</v>
      </c>
      <c r="D347" s="193" t="s">
        <v>474</v>
      </c>
      <c r="E347" s="51" t="s">
        <v>31</v>
      </c>
      <c r="F347" s="43">
        <v>360</v>
      </c>
      <c r="G347" s="34">
        <v>38.49</v>
      </c>
      <c r="H347" s="379">
        <v>22.03</v>
      </c>
      <c r="I347" s="34">
        <v>0</v>
      </c>
      <c r="J347" s="34">
        <f>H347</f>
        <v>22.03</v>
      </c>
      <c r="K347" s="34">
        <f t="shared" si="77"/>
        <v>7930.8</v>
      </c>
      <c r="L347" s="35">
        <f t="shared" si="78"/>
        <v>0.38578395748145944</v>
      </c>
      <c r="M347" s="35"/>
    </row>
    <row r="348" spans="1:13" x14ac:dyDescent="0.25">
      <c r="A348" s="50" t="s">
        <v>904</v>
      </c>
      <c r="B348" s="50"/>
      <c r="C348" s="50"/>
      <c r="D348" s="192" t="s">
        <v>839</v>
      </c>
      <c r="E348" s="50"/>
      <c r="F348" s="42"/>
      <c r="G348" s="26"/>
      <c r="H348" s="26"/>
      <c r="I348" s="26"/>
      <c r="J348" s="26"/>
      <c r="K348" s="26">
        <f>SUM(K349)</f>
        <v>239.36</v>
      </c>
      <c r="L348" s="29"/>
      <c r="M348" s="29">
        <f>K348/K252</f>
        <v>1.7554619630240716E-3</v>
      </c>
    </row>
    <row r="349" spans="1:13" x14ac:dyDescent="0.25">
      <c r="A349" s="52" t="s">
        <v>840</v>
      </c>
      <c r="B349" s="150" t="s">
        <v>1082</v>
      </c>
      <c r="C349" s="55">
        <v>95780</v>
      </c>
      <c r="D349" s="56" t="s">
        <v>841</v>
      </c>
      <c r="E349" s="52" t="s">
        <v>34</v>
      </c>
      <c r="F349" s="44">
        <v>8</v>
      </c>
      <c r="G349" s="27">
        <v>42.28</v>
      </c>
      <c r="H349" s="27">
        <v>36.56</v>
      </c>
      <c r="I349" s="379">
        <v>29.92</v>
      </c>
      <c r="J349" s="37">
        <f>I349</f>
        <v>29.92</v>
      </c>
      <c r="K349" s="27">
        <f>F349*J349</f>
        <v>239.36</v>
      </c>
      <c r="L349" s="30">
        <f>K349/K348</f>
        <v>1</v>
      </c>
      <c r="M349" s="30"/>
    </row>
    <row r="350" spans="1:13" s="11" customFormat="1" x14ac:dyDescent="0.25">
      <c r="A350" s="161" t="s">
        <v>667</v>
      </c>
      <c r="B350" s="161"/>
      <c r="C350" s="161"/>
      <c r="D350" s="60" t="s">
        <v>476</v>
      </c>
      <c r="E350" s="160"/>
      <c r="F350" s="45"/>
      <c r="G350" s="162"/>
      <c r="H350" s="162"/>
      <c r="I350" s="162"/>
      <c r="J350" s="162"/>
      <c r="K350" s="31">
        <f>K351</f>
        <v>605.0625</v>
      </c>
      <c r="L350" s="164"/>
      <c r="M350" s="163">
        <f>K350/H485</f>
        <v>2.1899228720777085E-4</v>
      </c>
    </row>
    <row r="351" spans="1:13" x14ac:dyDescent="0.25">
      <c r="A351" s="50" t="s">
        <v>475</v>
      </c>
      <c r="B351" s="50"/>
      <c r="C351" s="50"/>
      <c r="D351" s="192" t="s">
        <v>476</v>
      </c>
      <c r="E351" s="50"/>
      <c r="F351" s="42"/>
      <c r="G351" s="26"/>
      <c r="H351" s="26"/>
      <c r="I351" s="26"/>
      <c r="J351" s="26"/>
      <c r="K351" s="26">
        <f>SUM(K352)</f>
        <v>605.0625</v>
      </c>
      <c r="L351" s="29"/>
      <c r="M351" s="29">
        <f>K351/K350</f>
        <v>1</v>
      </c>
    </row>
    <row r="352" spans="1:13" s="64" customFormat="1" x14ac:dyDescent="0.25">
      <c r="A352" s="54" t="s">
        <v>477</v>
      </c>
      <c r="B352" s="149" t="s">
        <v>1083</v>
      </c>
      <c r="C352" s="54" t="s">
        <v>921</v>
      </c>
      <c r="D352" s="66" t="s">
        <v>478</v>
      </c>
      <c r="E352" s="54" t="s">
        <v>11</v>
      </c>
      <c r="F352" s="46">
        <v>8.75</v>
      </c>
      <c r="G352" s="37">
        <v>80.87</v>
      </c>
      <c r="H352" s="379">
        <v>69.150000000000006</v>
      </c>
      <c r="I352" s="37">
        <v>0</v>
      </c>
      <c r="J352" s="37">
        <f>H352</f>
        <v>69.150000000000006</v>
      </c>
      <c r="K352" s="37">
        <f>F352*J352</f>
        <v>605.0625</v>
      </c>
      <c r="L352" s="38">
        <f>K352/K351</f>
        <v>1</v>
      </c>
      <c r="M352" s="38"/>
    </row>
    <row r="353" spans="1:13" s="11" customFormat="1" x14ac:dyDescent="0.25">
      <c r="A353" s="161" t="s">
        <v>668</v>
      </c>
      <c r="B353" s="161"/>
      <c r="C353" s="161"/>
      <c r="D353" s="60" t="s">
        <v>669</v>
      </c>
      <c r="E353" s="160"/>
      <c r="F353" s="45"/>
      <c r="G353" s="162"/>
      <c r="H353" s="162"/>
      <c r="I353" s="162"/>
      <c r="J353" s="162"/>
      <c r="K353" s="31">
        <f>K354+K358+K360</f>
        <v>14850.720699999998</v>
      </c>
      <c r="L353" s="164"/>
      <c r="M353" s="163">
        <f>K353/H485</f>
        <v>5.3749708381808283E-3</v>
      </c>
    </row>
    <row r="354" spans="1:13" x14ac:dyDescent="0.25">
      <c r="A354" s="50" t="s">
        <v>479</v>
      </c>
      <c r="B354" s="50"/>
      <c r="C354" s="50"/>
      <c r="D354" s="192" t="s">
        <v>480</v>
      </c>
      <c r="E354" s="50"/>
      <c r="F354" s="42"/>
      <c r="G354" s="26"/>
      <c r="H354" s="26"/>
      <c r="I354" s="26"/>
      <c r="J354" s="26"/>
      <c r="K354" s="26">
        <f>SUM(K355:K357)</f>
        <v>7005.198699999999</v>
      </c>
      <c r="L354" s="29"/>
      <c r="M354" s="29">
        <f>K354/K353</f>
        <v>0.47170765927878505</v>
      </c>
    </row>
    <row r="355" spans="1:13" s="64" customFormat="1" ht="25.5" x14ac:dyDescent="0.25">
      <c r="A355" s="54" t="s">
        <v>481</v>
      </c>
      <c r="B355" s="54" t="s">
        <v>921</v>
      </c>
      <c r="C355" s="55">
        <v>98557</v>
      </c>
      <c r="D355" s="66" t="s">
        <v>482</v>
      </c>
      <c r="E355" s="54" t="s">
        <v>11</v>
      </c>
      <c r="F355" s="46">
        <v>152.11000000000001</v>
      </c>
      <c r="G355" s="37">
        <v>57.46</v>
      </c>
      <c r="H355" s="37">
        <v>0</v>
      </c>
      <c r="I355" s="379">
        <v>33.159999999999997</v>
      </c>
      <c r="J355" s="37">
        <f>I355</f>
        <v>33.159999999999997</v>
      </c>
      <c r="K355" s="37">
        <f>F355*J355</f>
        <v>5043.9675999999999</v>
      </c>
      <c r="L355" s="38">
        <f>K355/$K$354</f>
        <v>0.72003205276675464</v>
      </c>
      <c r="M355" s="38"/>
    </row>
    <row r="356" spans="1:13" s="64" customFormat="1" x14ac:dyDescent="0.25">
      <c r="A356" s="55" t="s">
        <v>842</v>
      </c>
      <c r="B356" s="54" t="s">
        <v>921</v>
      </c>
      <c r="C356" s="54" t="s">
        <v>921</v>
      </c>
      <c r="D356" s="66" t="s">
        <v>843</v>
      </c>
      <c r="E356" s="54" t="s">
        <v>11</v>
      </c>
      <c r="F356" s="46">
        <v>5</v>
      </c>
      <c r="G356" s="379">
        <v>46.59</v>
      </c>
      <c r="H356" s="37">
        <v>0</v>
      </c>
      <c r="I356" s="37">
        <v>0</v>
      </c>
      <c r="J356" s="37">
        <f>G356</f>
        <v>46.59</v>
      </c>
      <c r="K356" s="37">
        <f t="shared" ref="K356:K357" si="79">F356*J356</f>
        <v>232.95000000000002</v>
      </c>
      <c r="L356" s="38">
        <f t="shared" ref="L356:L357" si="80">K356/$K$354</f>
        <v>3.3253874725923199E-2</v>
      </c>
      <c r="M356" s="38"/>
    </row>
    <row r="357" spans="1:13" s="64" customFormat="1" x14ac:dyDescent="0.25">
      <c r="A357" s="55" t="s">
        <v>483</v>
      </c>
      <c r="B357" s="54" t="s">
        <v>921</v>
      </c>
      <c r="C357" s="54" t="s">
        <v>921</v>
      </c>
      <c r="D357" s="66" t="s">
        <v>484</v>
      </c>
      <c r="E357" s="54" t="s">
        <v>11</v>
      </c>
      <c r="F357" s="46">
        <v>53.69</v>
      </c>
      <c r="G357" s="379">
        <v>32.19</v>
      </c>
      <c r="H357" s="37">
        <v>0</v>
      </c>
      <c r="I357" s="37">
        <v>0</v>
      </c>
      <c r="J357" s="37">
        <f>G357</f>
        <v>32.19</v>
      </c>
      <c r="K357" s="37">
        <f t="shared" si="79"/>
        <v>1728.2810999999997</v>
      </c>
      <c r="L357" s="38">
        <f t="shared" si="80"/>
        <v>0.2467140725073223</v>
      </c>
      <c r="M357" s="38"/>
    </row>
    <row r="358" spans="1:13" x14ac:dyDescent="0.25">
      <c r="A358" s="50" t="s">
        <v>485</v>
      </c>
      <c r="B358" s="50"/>
      <c r="C358" s="50"/>
      <c r="D358" s="192" t="s">
        <v>486</v>
      </c>
      <c r="E358" s="50"/>
      <c r="F358" s="42"/>
      <c r="G358" s="26"/>
      <c r="H358" s="26"/>
      <c r="I358" s="26"/>
      <c r="J358" s="26"/>
      <c r="K358" s="26">
        <f>SUM(K359:K359)</f>
        <v>0</v>
      </c>
      <c r="L358" s="29"/>
      <c r="M358" s="29">
        <f>K358/K353</f>
        <v>0</v>
      </c>
    </row>
    <row r="359" spans="1:13" s="64" customFormat="1" x14ac:dyDescent="0.25">
      <c r="A359" s="55" t="s">
        <v>844</v>
      </c>
      <c r="B359" s="54" t="s">
        <v>921</v>
      </c>
      <c r="C359" s="54" t="s">
        <v>921</v>
      </c>
      <c r="D359" s="66" t="s">
        <v>845</v>
      </c>
      <c r="E359" s="54" t="s">
        <v>11</v>
      </c>
      <c r="F359" s="46">
        <v>0</v>
      </c>
      <c r="G359" s="379">
        <v>54.06</v>
      </c>
      <c r="H359" s="37">
        <v>0</v>
      </c>
      <c r="I359" s="37">
        <v>0</v>
      </c>
      <c r="J359" s="37">
        <f>G359</f>
        <v>54.06</v>
      </c>
      <c r="K359" s="37">
        <f>F359*J359</f>
        <v>0</v>
      </c>
      <c r="L359" s="38" t="e">
        <f>K359/K358</f>
        <v>#DIV/0!</v>
      </c>
      <c r="M359" s="38"/>
    </row>
    <row r="360" spans="1:13" x14ac:dyDescent="0.25">
      <c r="A360" s="50" t="s">
        <v>487</v>
      </c>
      <c r="B360" s="50"/>
      <c r="C360" s="50"/>
      <c r="D360" s="192" t="s">
        <v>488</v>
      </c>
      <c r="E360" s="50"/>
      <c r="F360" s="42"/>
      <c r="G360" s="26"/>
      <c r="H360" s="26"/>
      <c r="I360" s="26"/>
      <c r="J360" s="26"/>
      <c r="K360" s="26">
        <f>SUM(K361:K362)</f>
        <v>7845.5219999999999</v>
      </c>
      <c r="L360" s="29"/>
      <c r="M360" s="29">
        <f>K360/K353</f>
        <v>0.528292340721215</v>
      </c>
    </row>
    <row r="361" spans="1:13" s="64" customFormat="1" ht="25.5" x14ac:dyDescent="0.25">
      <c r="A361" s="55" t="s">
        <v>489</v>
      </c>
      <c r="B361" s="151" t="s">
        <v>1084</v>
      </c>
      <c r="C361" s="54" t="s">
        <v>921</v>
      </c>
      <c r="D361" s="66" t="s">
        <v>490</v>
      </c>
      <c r="E361" s="54" t="s">
        <v>491</v>
      </c>
      <c r="F361" s="46">
        <v>33840</v>
      </c>
      <c r="G361" s="379">
        <v>0.22</v>
      </c>
      <c r="H361" s="37">
        <v>0.22</v>
      </c>
      <c r="I361" s="37">
        <v>0</v>
      </c>
      <c r="J361" s="37">
        <f>G361</f>
        <v>0.22</v>
      </c>
      <c r="K361" s="37">
        <f>F361*J361</f>
        <v>7444.8</v>
      </c>
      <c r="L361" s="38">
        <f>K361/K360</f>
        <v>0.94892347507278674</v>
      </c>
      <c r="M361" s="38"/>
    </row>
    <row r="362" spans="1:13" s="64" customFormat="1" x14ac:dyDescent="0.25">
      <c r="A362" s="54" t="s">
        <v>492</v>
      </c>
      <c r="B362" s="149" t="s">
        <v>1085</v>
      </c>
      <c r="C362" s="54" t="s">
        <v>921</v>
      </c>
      <c r="D362" s="66" t="s">
        <v>493</v>
      </c>
      <c r="E362" s="54" t="s">
        <v>31</v>
      </c>
      <c r="F362" s="46">
        <v>40.6</v>
      </c>
      <c r="G362" s="37">
        <v>11.89</v>
      </c>
      <c r="H362" s="379">
        <v>9.8699999999999992</v>
      </c>
      <c r="I362" s="37">
        <v>0</v>
      </c>
      <c r="J362" s="37">
        <f>H362</f>
        <v>9.8699999999999992</v>
      </c>
      <c r="K362" s="37">
        <f>F362*J362</f>
        <v>400.72199999999998</v>
      </c>
      <c r="L362" s="38">
        <f>K362/K360</f>
        <v>5.1076524927213256E-2</v>
      </c>
      <c r="M362" s="38"/>
    </row>
    <row r="363" spans="1:13" s="11" customFormat="1" x14ac:dyDescent="0.25">
      <c r="A363" s="161" t="s">
        <v>670</v>
      </c>
      <c r="B363" s="161"/>
      <c r="C363" s="161"/>
      <c r="D363" s="60" t="s">
        <v>671</v>
      </c>
      <c r="E363" s="160"/>
      <c r="F363" s="45"/>
      <c r="G363" s="162"/>
      <c r="H363" s="162"/>
      <c r="I363" s="162"/>
      <c r="J363" s="162"/>
      <c r="K363" s="31">
        <f>K364+K367+K374</f>
        <v>107778.16899999999</v>
      </c>
      <c r="L363" s="164"/>
      <c r="M363" s="163">
        <f>K363/H485</f>
        <v>3.9008511914679328E-2</v>
      </c>
    </row>
    <row r="364" spans="1:13" x14ac:dyDescent="0.25">
      <c r="A364" s="50" t="s">
        <v>494</v>
      </c>
      <c r="B364" s="50"/>
      <c r="C364" s="50"/>
      <c r="D364" s="192" t="s">
        <v>495</v>
      </c>
      <c r="E364" s="50"/>
      <c r="F364" s="42"/>
      <c r="G364" s="26"/>
      <c r="H364" s="26"/>
      <c r="I364" s="26"/>
      <c r="J364" s="26"/>
      <c r="K364" s="26">
        <f>SUM(K365:K366)</f>
        <v>26620.420000000002</v>
      </c>
      <c r="L364" s="29"/>
      <c r="M364" s="29">
        <f>K364/K363</f>
        <v>0.24699269107086058</v>
      </c>
    </row>
    <row r="365" spans="1:13" s="64" customFormat="1" x14ac:dyDescent="0.25">
      <c r="A365" s="54" t="s">
        <v>496</v>
      </c>
      <c r="B365" s="151" t="s">
        <v>1086</v>
      </c>
      <c r="C365" s="55">
        <v>87873</v>
      </c>
      <c r="D365" s="66" t="s">
        <v>497</v>
      </c>
      <c r="E365" s="54" t="s">
        <v>11</v>
      </c>
      <c r="F365" s="46">
        <v>1031</v>
      </c>
      <c r="G365" s="37">
        <v>13.05</v>
      </c>
      <c r="H365" s="37">
        <v>5.55</v>
      </c>
      <c r="I365" s="379">
        <v>4.88</v>
      </c>
      <c r="J365" s="37">
        <f>I365</f>
        <v>4.88</v>
      </c>
      <c r="K365" s="37">
        <f>F365*J365</f>
        <v>5031.28</v>
      </c>
      <c r="L365" s="38">
        <f>K365/K364</f>
        <v>0.18900077459333847</v>
      </c>
      <c r="M365" s="38"/>
    </row>
    <row r="366" spans="1:13" s="64" customFormat="1" x14ac:dyDescent="0.25">
      <c r="A366" s="54" t="s">
        <v>498</v>
      </c>
      <c r="B366" s="149" t="s">
        <v>1087</v>
      </c>
      <c r="C366" s="54">
        <v>87527</v>
      </c>
      <c r="D366" s="66" t="s">
        <v>499</v>
      </c>
      <c r="E366" s="54" t="s">
        <v>11</v>
      </c>
      <c r="F366" s="46">
        <v>1031</v>
      </c>
      <c r="G366" s="37">
        <v>44.9</v>
      </c>
      <c r="H366" s="379">
        <v>20.94</v>
      </c>
      <c r="I366" s="37">
        <v>32.86</v>
      </c>
      <c r="J366" s="37">
        <f>H366</f>
        <v>20.94</v>
      </c>
      <c r="K366" s="37">
        <f>F366*J366</f>
        <v>21589.140000000003</v>
      </c>
      <c r="L366" s="38">
        <f>K366/K364</f>
        <v>0.81099922540666158</v>
      </c>
      <c r="M366" s="38"/>
    </row>
    <row r="367" spans="1:13" x14ac:dyDescent="0.25">
      <c r="A367" s="50" t="s">
        <v>500</v>
      </c>
      <c r="B367" s="50"/>
      <c r="C367" s="50"/>
      <c r="D367" s="192" t="s">
        <v>501</v>
      </c>
      <c r="E367" s="50"/>
      <c r="F367" s="42"/>
      <c r="G367" s="26"/>
      <c r="H367" s="26"/>
      <c r="I367" s="26"/>
      <c r="J367" s="26"/>
      <c r="K367" s="26">
        <f>SUM(K368:K373)</f>
        <v>64251.622499999998</v>
      </c>
      <c r="L367" s="29"/>
      <c r="M367" s="29">
        <f>K367/K363</f>
        <v>0.59614691079044035</v>
      </c>
    </row>
    <row r="368" spans="1:13" s="64" customFormat="1" x14ac:dyDescent="0.25">
      <c r="A368" s="54" t="s">
        <v>502</v>
      </c>
      <c r="B368" s="151" t="s">
        <v>1086</v>
      </c>
      <c r="C368" s="55">
        <v>87873</v>
      </c>
      <c r="D368" s="66" t="s">
        <v>497</v>
      </c>
      <c r="E368" s="54" t="s">
        <v>11</v>
      </c>
      <c r="F368" s="46">
        <v>735.26</v>
      </c>
      <c r="G368" s="37">
        <v>7.15</v>
      </c>
      <c r="H368" s="37">
        <v>5.55</v>
      </c>
      <c r="I368" s="379">
        <v>4.88</v>
      </c>
      <c r="J368" s="37">
        <f>I368</f>
        <v>4.88</v>
      </c>
      <c r="K368" s="37">
        <f>F368*J368</f>
        <v>3588.0688</v>
      </c>
      <c r="L368" s="38">
        <f>K368/$K$367</f>
        <v>5.5844018569336518E-2</v>
      </c>
      <c r="M368" s="38"/>
    </row>
    <row r="369" spans="1:13" s="64" customFormat="1" x14ac:dyDescent="0.25">
      <c r="A369" s="54" t="s">
        <v>503</v>
      </c>
      <c r="B369" s="149" t="s">
        <v>1088</v>
      </c>
      <c r="C369" s="54">
        <v>87527</v>
      </c>
      <c r="D369" s="66" t="s">
        <v>504</v>
      </c>
      <c r="E369" s="54" t="s">
        <v>11</v>
      </c>
      <c r="F369" s="46">
        <v>656.26</v>
      </c>
      <c r="G369" s="37">
        <v>36.700000000000003</v>
      </c>
      <c r="H369" s="379">
        <v>17.03</v>
      </c>
      <c r="I369" s="37">
        <v>32.86</v>
      </c>
      <c r="J369" s="37">
        <f>H369</f>
        <v>17.03</v>
      </c>
      <c r="K369" s="37">
        <f t="shared" ref="K369:K373" si="81">F369*J369</f>
        <v>11176.1078</v>
      </c>
      <c r="L369" s="38">
        <f t="shared" ref="L369:L372" si="82">K369/$K$367</f>
        <v>0.17394281054925889</v>
      </c>
      <c r="M369" s="38"/>
    </row>
    <row r="370" spans="1:13" s="64" customFormat="1" x14ac:dyDescent="0.25">
      <c r="A370" s="54" t="s">
        <v>505</v>
      </c>
      <c r="B370" s="149" t="s">
        <v>1087</v>
      </c>
      <c r="C370" s="54">
        <v>87529</v>
      </c>
      <c r="D370" s="66" t="s">
        <v>499</v>
      </c>
      <c r="E370" s="54" t="s">
        <v>11</v>
      </c>
      <c r="F370" s="46">
        <v>79.09</v>
      </c>
      <c r="G370" s="37">
        <v>44.9</v>
      </c>
      <c r="H370" s="379">
        <v>20.94</v>
      </c>
      <c r="I370" s="37">
        <v>29.34</v>
      </c>
      <c r="J370" s="37">
        <f>H370</f>
        <v>20.94</v>
      </c>
      <c r="K370" s="37">
        <f t="shared" si="81"/>
        <v>1656.1446000000001</v>
      </c>
      <c r="L370" s="38">
        <f t="shared" si="82"/>
        <v>2.5775918732635898E-2</v>
      </c>
      <c r="M370" s="38"/>
    </row>
    <row r="371" spans="1:13" s="64" customFormat="1" x14ac:dyDescent="0.25">
      <c r="A371" s="54" t="s">
        <v>506</v>
      </c>
      <c r="B371" s="149" t="s">
        <v>1089</v>
      </c>
      <c r="C371" s="54">
        <v>890.49</v>
      </c>
      <c r="D371" s="66" t="s">
        <v>507</v>
      </c>
      <c r="E371" s="54" t="s">
        <v>11</v>
      </c>
      <c r="F371" s="46">
        <v>920.49</v>
      </c>
      <c r="G371" s="37">
        <v>22.12</v>
      </c>
      <c r="H371" s="379">
        <v>15.65</v>
      </c>
      <c r="I371" s="37">
        <v>17.89</v>
      </c>
      <c r="J371" s="37">
        <f>H371</f>
        <v>15.65</v>
      </c>
      <c r="K371" s="37">
        <f t="shared" si="81"/>
        <v>14405.6685</v>
      </c>
      <c r="L371" s="38">
        <f t="shared" si="82"/>
        <v>0.22420707741660531</v>
      </c>
      <c r="M371" s="38"/>
    </row>
    <row r="372" spans="1:13" s="64" customFormat="1" x14ac:dyDescent="0.25">
      <c r="A372" s="54" t="s">
        <v>508</v>
      </c>
      <c r="B372" s="54" t="s">
        <v>921</v>
      </c>
      <c r="C372" s="55">
        <v>87265</v>
      </c>
      <c r="D372" s="66" t="s">
        <v>509</v>
      </c>
      <c r="E372" s="54" t="s">
        <v>11</v>
      </c>
      <c r="F372" s="46">
        <v>636.72</v>
      </c>
      <c r="G372" s="37">
        <v>69.03</v>
      </c>
      <c r="H372" s="37">
        <v>0</v>
      </c>
      <c r="I372" s="379">
        <v>51.69</v>
      </c>
      <c r="J372" s="37">
        <f>I372</f>
        <v>51.69</v>
      </c>
      <c r="K372" s="37">
        <f t="shared" si="81"/>
        <v>32912.056799999998</v>
      </c>
      <c r="L372" s="38">
        <f t="shared" si="82"/>
        <v>0.51223697580555261</v>
      </c>
      <c r="M372" s="38"/>
    </row>
    <row r="373" spans="1:13" s="64" customFormat="1" x14ac:dyDescent="0.25">
      <c r="A373" s="54" t="s">
        <v>510</v>
      </c>
      <c r="B373" s="149" t="s">
        <v>1090</v>
      </c>
      <c r="C373" s="54" t="s">
        <v>921</v>
      </c>
      <c r="D373" s="66" t="s">
        <v>511</v>
      </c>
      <c r="E373" s="54" t="s">
        <v>31</v>
      </c>
      <c r="F373" s="46">
        <v>16.8</v>
      </c>
      <c r="G373" s="37">
        <v>58.92</v>
      </c>
      <c r="H373" s="379">
        <v>30.57</v>
      </c>
      <c r="I373" s="37">
        <v>0</v>
      </c>
      <c r="J373" s="37">
        <f>H373</f>
        <v>30.57</v>
      </c>
      <c r="K373" s="37">
        <f t="shared" si="81"/>
        <v>513.57600000000002</v>
      </c>
      <c r="L373" s="38">
        <f>K373/$K$367</f>
        <v>7.9931989266107638E-3</v>
      </c>
      <c r="M373" s="38"/>
    </row>
    <row r="374" spans="1:13" x14ac:dyDescent="0.25">
      <c r="A374" s="50" t="s">
        <v>512</v>
      </c>
      <c r="B374" s="50"/>
      <c r="C374" s="50"/>
      <c r="D374" s="192" t="s">
        <v>513</v>
      </c>
      <c r="E374" s="50"/>
      <c r="F374" s="42"/>
      <c r="G374" s="26"/>
      <c r="H374" s="26"/>
      <c r="I374" s="26"/>
      <c r="J374" s="26"/>
      <c r="K374" s="26">
        <f>SUM(K375:K379)</f>
        <v>16906.126500000002</v>
      </c>
      <c r="L374" s="29"/>
      <c r="M374" s="29">
        <f>K374/K363</f>
        <v>0.15686039813869915</v>
      </c>
    </row>
    <row r="375" spans="1:13" s="36" customFormat="1" x14ac:dyDescent="0.25">
      <c r="A375" s="51" t="s">
        <v>514</v>
      </c>
      <c r="B375" s="152" t="s">
        <v>1086</v>
      </c>
      <c r="C375" s="55">
        <v>87873</v>
      </c>
      <c r="D375" s="193" t="s">
        <v>497</v>
      </c>
      <c r="E375" s="51" t="s">
        <v>11</v>
      </c>
      <c r="F375" s="43">
        <v>480.5</v>
      </c>
      <c r="G375" s="34">
        <v>7.15</v>
      </c>
      <c r="H375" s="34">
        <v>5.55</v>
      </c>
      <c r="I375" s="379">
        <v>4.88</v>
      </c>
      <c r="J375" s="34">
        <f>I375</f>
        <v>4.88</v>
      </c>
      <c r="K375" s="34">
        <f>F375*J375</f>
        <v>2344.84</v>
      </c>
      <c r="L375" s="35">
        <f>K375/$K$374</f>
        <v>0.1386976490445638</v>
      </c>
      <c r="M375" s="35"/>
    </row>
    <row r="376" spans="1:13" s="36" customFormat="1" x14ac:dyDescent="0.25">
      <c r="A376" s="51" t="s">
        <v>846</v>
      </c>
      <c r="B376" s="149" t="s">
        <v>1088</v>
      </c>
      <c r="C376" s="51">
        <v>87527</v>
      </c>
      <c r="D376" s="193" t="s">
        <v>504</v>
      </c>
      <c r="E376" s="51" t="s">
        <v>11</v>
      </c>
      <c r="F376" s="43">
        <v>197.4</v>
      </c>
      <c r="G376" s="34">
        <v>36.700000000000003</v>
      </c>
      <c r="H376" s="379">
        <v>17.03</v>
      </c>
      <c r="I376" s="34">
        <v>32.86</v>
      </c>
      <c r="J376" s="34">
        <f>H376</f>
        <v>17.03</v>
      </c>
      <c r="K376" s="34">
        <f t="shared" ref="K376:K379" si="83">F376*J376</f>
        <v>3361.7220000000002</v>
      </c>
      <c r="L376" s="35">
        <f t="shared" ref="L376:L379" si="84">K376/$K$374</f>
        <v>0.19884637678536238</v>
      </c>
      <c r="M376" s="35"/>
    </row>
    <row r="377" spans="1:13" s="36" customFormat="1" x14ac:dyDescent="0.25">
      <c r="A377" s="51" t="s">
        <v>515</v>
      </c>
      <c r="B377" s="149" t="s">
        <v>1087</v>
      </c>
      <c r="C377" s="51">
        <v>87529</v>
      </c>
      <c r="D377" s="193" t="s">
        <v>499</v>
      </c>
      <c r="E377" s="51" t="s">
        <v>11</v>
      </c>
      <c r="F377" s="43">
        <v>283.10000000000002</v>
      </c>
      <c r="G377" s="34">
        <v>44.79</v>
      </c>
      <c r="H377" s="379">
        <v>20.94</v>
      </c>
      <c r="I377" s="34">
        <v>29.34</v>
      </c>
      <c r="J377" s="34">
        <f>H377</f>
        <v>20.94</v>
      </c>
      <c r="K377" s="34">
        <f t="shared" si="83"/>
        <v>5928.1140000000005</v>
      </c>
      <c r="L377" s="35">
        <f t="shared" si="84"/>
        <v>0.35064886093215969</v>
      </c>
      <c r="M377" s="35"/>
    </row>
    <row r="378" spans="1:13" s="36" customFormat="1" x14ac:dyDescent="0.25">
      <c r="A378" s="51" t="s">
        <v>849</v>
      </c>
      <c r="B378" s="149" t="s">
        <v>1091</v>
      </c>
      <c r="C378" s="51" t="s">
        <v>921</v>
      </c>
      <c r="D378" s="193" t="s">
        <v>847</v>
      </c>
      <c r="E378" s="51" t="s">
        <v>11</v>
      </c>
      <c r="F378" s="43">
        <v>197.4</v>
      </c>
      <c r="G378" s="34">
        <v>27.36</v>
      </c>
      <c r="H378" s="379">
        <v>10.3</v>
      </c>
      <c r="I378" s="34">
        <v>0</v>
      </c>
      <c r="J378" s="34">
        <f>H378</f>
        <v>10.3</v>
      </c>
      <c r="K378" s="34">
        <f t="shared" si="83"/>
        <v>2033.2200000000003</v>
      </c>
      <c r="L378" s="35">
        <f t="shared" si="84"/>
        <v>0.12026527779737127</v>
      </c>
      <c r="M378" s="35"/>
    </row>
    <row r="379" spans="1:13" s="36" customFormat="1" x14ac:dyDescent="0.25">
      <c r="A379" s="51" t="s">
        <v>850</v>
      </c>
      <c r="B379" s="149" t="s">
        <v>1092</v>
      </c>
      <c r="C379" s="51">
        <v>87243</v>
      </c>
      <c r="D379" s="193" t="s">
        <v>848</v>
      </c>
      <c r="E379" s="51" t="s">
        <v>11</v>
      </c>
      <c r="F379" s="43">
        <v>19.45</v>
      </c>
      <c r="G379" s="34">
        <v>208.26</v>
      </c>
      <c r="H379" s="379">
        <v>166.49</v>
      </c>
      <c r="I379" s="34">
        <v>229.67</v>
      </c>
      <c r="J379" s="34">
        <f>H379</f>
        <v>166.49</v>
      </c>
      <c r="K379" s="34">
        <f t="shared" si="83"/>
        <v>3238.2305000000001</v>
      </c>
      <c r="L379" s="35">
        <f t="shared" si="84"/>
        <v>0.19154183544054279</v>
      </c>
      <c r="M379" s="35"/>
    </row>
    <row r="380" spans="1:13" s="11" customFormat="1" x14ac:dyDescent="0.25">
      <c r="A380" s="161" t="s">
        <v>672</v>
      </c>
      <c r="B380" s="161"/>
      <c r="C380" s="161"/>
      <c r="D380" s="60" t="s">
        <v>673</v>
      </c>
      <c r="E380" s="160"/>
      <c r="F380" s="45"/>
      <c r="G380" s="162"/>
      <c r="H380" s="162"/>
      <c r="I380" s="162"/>
      <c r="J380" s="162"/>
      <c r="K380" s="31">
        <f>K381+K385+K390+K393+K400</f>
        <v>156076.52739999999</v>
      </c>
      <c r="L380" s="164"/>
      <c r="M380" s="163">
        <f>K380/H485</f>
        <v>5.6489297741592503E-2</v>
      </c>
    </row>
    <row r="381" spans="1:13" x14ac:dyDescent="0.25">
      <c r="A381" s="50" t="s">
        <v>516</v>
      </c>
      <c r="B381" s="50"/>
      <c r="C381" s="50"/>
      <c r="D381" s="192" t="s">
        <v>517</v>
      </c>
      <c r="E381" s="50"/>
      <c r="F381" s="42"/>
      <c r="G381" s="26"/>
      <c r="H381" s="26"/>
      <c r="I381" s="26"/>
      <c r="J381" s="26"/>
      <c r="K381" s="26">
        <f>SUM(K382:K384)</f>
        <v>19164.846500000003</v>
      </c>
      <c r="L381" s="29"/>
      <c r="M381" s="29">
        <f>K381/K380</f>
        <v>0.12279134357521594</v>
      </c>
    </row>
    <row r="382" spans="1:13" s="64" customFormat="1" x14ac:dyDescent="0.25">
      <c r="A382" s="55" t="s">
        <v>518</v>
      </c>
      <c r="B382" s="54" t="s">
        <v>921</v>
      </c>
      <c r="C382" s="54" t="s">
        <v>921</v>
      </c>
      <c r="D382" s="66" t="s">
        <v>519</v>
      </c>
      <c r="E382" s="54" t="s">
        <v>11</v>
      </c>
      <c r="F382" s="46">
        <v>10</v>
      </c>
      <c r="G382" s="379">
        <v>40.049999999999997</v>
      </c>
      <c r="H382" s="37">
        <v>0</v>
      </c>
      <c r="I382" s="37">
        <v>0</v>
      </c>
      <c r="J382" s="37">
        <f>G382</f>
        <v>40.049999999999997</v>
      </c>
      <c r="K382" s="37">
        <f>F382*J382</f>
        <v>400.5</v>
      </c>
      <c r="L382" s="38">
        <f>K382/$K$381</f>
        <v>2.0897636722527358E-2</v>
      </c>
      <c r="M382" s="38"/>
    </row>
    <row r="383" spans="1:13" s="64" customFormat="1" x14ac:dyDescent="0.25">
      <c r="A383" s="55" t="s">
        <v>520</v>
      </c>
      <c r="B383" s="151" t="s">
        <v>921</v>
      </c>
      <c r="C383" s="54" t="s">
        <v>921</v>
      </c>
      <c r="D383" s="66" t="s">
        <v>26</v>
      </c>
      <c r="E383" s="54" t="s">
        <v>11</v>
      </c>
      <c r="F383" s="46">
        <v>10</v>
      </c>
      <c r="G383" s="379">
        <v>8.5399999999999991</v>
      </c>
      <c r="H383" s="37">
        <v>0</v>
      </c>
      <c r="I383" s="37">
        <v>0</v>
      </c>
      <c r="J383" s="37">
        <f>G383</f>
        <v>8.5399999999999991</v>
      </c>
      <c r="K383" s="37">
        <f t="shared" ref="K383:K384" si="85">F383*J383</f>
        <v>85.399999999999991</v>
      </c>
      <c r="L383" s="38">
        <f t="shared" ref="L383:L384" si="86">K383/$K$381</f>
        <v>4.4560753460769946E-3</v>
      </c>
      <c r="M383" s="38"/>
    </row>
    <row r="384" spans="1:13" s="64" customFormat="1" x14ac:dyDescent="0.25">
      <c r="A384" s="54" t="s">
        <v>521</v>
      </c>
      <c r="B384" s="149" t="s">
        <v>1093</v>
      </c>
      <c r="C384" s="54" t="s">
        <v>921</v>
      </c>
      <c r="D384" s="66" t="s">
        <v>522</v>
      </c>
      <c r="E384" s="54" t="s">
        <v>11</v>
      </c>
      <c r="F384" s="46">
        <v>823.95</v>
      </c>
      <c r="G384" s="37">
        <v>32.19</v>
      </c>
      <c r="H384" s="379">
        <v>22.67</v>
      </c>
      <c r="I384" s="37">
        <v>0</v>
      </c>
      <c r="J384" s="37">
        <f>H384</f>
        <v>22.67</v>
      </c>
      <c r="K384" s="37">
        <f t="shared" si="85"/>
        <v>18678.946500000002</v>
      </c>
      <c r="L384" s="38">
        <f t="shared" si="86"/>
        <v>0.97464628793139552</v>
      </c>
      <c r="M384" s="38"/>
    </row>
    <row r="385" spans="1:13" x14ac:dyDescent="0.25">
      <c r="A385" s="50" t="s">
        <v>523</v>
      </c>
      <c r="B385" s="50"/>
      <c r="C385" s="50"/>
      <c r="D385" s="192" t="s">
        <v>524</v>
      </c>
      <c r="E385" s="50"/>
      <c r="F385" s="42"/>
      <c r="G385" s="26"/>
      <c r="H385" s="26"/>
      <c r="I385" s="26"/>
      <c r="J385" s="26"/>
      <c r="K385" s="26">
        <f>SUM(K386:K389)</f>
        <v>114636.7289</v>
      </c>
      <c r="L385" s="29"/>
      <c r="M385" s="29">
        <f>K385/K380</f>
        <v>0.73449051442696311</v>
      </c>
    </row>
    <row r="386" spans="1:13" s="64" customFormat="1" x14ac:dyDescent="0.25">
      <c r="A386" s="54" t="s">
        <v>525</v>
      </c>
      <c r="B386" s="149" t="s">
        <v>1094</v>
      </c>
      <c r="C386" s="54">
        <v>101749</v>
      </c>
      <c r="D386" s="66" t="s">
        <v>526</v>
      </c>
      <c r="E386" s="54" t="s">
        <v>11</v>
      </c>
      <c r="F386" s="46">
        <v>19.93</v>
      </c>
      <c r="G386" s="37">
        <v>64.67</v>
      </c>
      <c r="H386" s="379">
        <v>30.83</v>
      </c>
      <c r="I386" s="37">
        <v>41.99</v>
      </c>
      <c r="J386" s="37">
        <f>H386</f>
        <v>30.83</v>
      </c>
      <c r="K386" s="37">
        <f>F386*J386</f>
        <v>614.44189999999992</v>
      </c>
      <c r="L386" s="38">
        <f>K386/$K$385</f>
        <v>5.3599043334182223E-3</v>
      </c>
      <c r="M386" s="38"/>
    </row>
    <row r="387" spans="1:13" s="64" customFormat="1" x14ac:dyDescent="0.25">
      <c r="A387" s="54" t="s">
        <v>527</v>
      </c>
      <c r="B387" s="149" t="s">
        <v>1095</v>
      </c>
      <c r="C387" s="54" t="s">
        <v>921</v>
      </c>
      <c r="D387" s="66" t="s">
        <v>528</v>
      </c>
      <c r="E387" s="54" t="s">
        <v>11</v>
      </c>
      <c r="F387" s="46">
        <v>4.8099999999999996</v>
      </c>
      <c r="G387" s="37">
        <v>202.16</v>
      </c>
      <c r="H387" s="379">
        <v>154.58000000000001</v>
      </c>
      <c r="I387" s="37">
        <v>0</v>
      </c>
      <c r="J387" s="37">
        <f>H387</f>
        <v>154.58000000000001</v>
      </c>
      <c r="K387" s="37">
        <f t="shared" ref="K387:K389" si="87">F387*J387</f>
        <v>743.52980000000002</v>
      </c>
      <c r="L387" s="38">
        <f t="shared" ref="L387:L389" si="88">K387/$K$385</f>
        <v>6.4859649009053333E-3</v>
      </c>
      <c r="M387" s="38"/>
    </row>
    <row r="388" spans="1:13" s="64" customFormat="1" x14ac:dyDescent="0.25">
      <c r="A388" s="54" t="s">
        <v>851</v>
      </c>
      <c r="B388" s="149" t="s">
        <v>1096</v>
      </c>
      <c r="C388" s="54">
        <v>87258</v>
      </c>
      <c r="D388" s="66" t="s">
        <v>853</v>
      </c>
      <c r="E388" s="54" t="s">
        <v>11</v>
      </c>
      <c r="F388" s="46">
        <v>545.38</v>
      </c>
      <c r="G388" s="37">
        <v>147.15</v>
      </c>
      <c r="H388" s="379">
        <v>110.77</v>
      </c>
      <c r="I388" s="37">
        <v>123.1</v>
      </c>
      <c r="J388" s="37">
        <f>H388</f>
        <v>110.77</v>
      </c>
      <c r="K388" s="37">
        <f t="shared" si="87"/>
        <v>60411.742599999998</v>
      </c>
      <c r="L388" s="38">
        <f t="shared" si="88"/>
        <v>0.52698418019846338</v>
      </c>
      <c r="M388" s="38"/>
    </row>
    <row r="389" spans="1:13" s="64" customFormat="1" ht="25.5" x14ac:dyDescent="0.25">
      <c r="A389" s="54" t="s">
        <v>852</v>
      </c>
      <c r="B389" s="149" t="s">
        <v>1097</v>
      </c>
      <c r="C389" s="54" t="s">
        <v>921</v>
      </c>
      <c r="D389" s="66" t="s">
        <v>854</v>
      </c>
      <c r="E389" s="54" t="s">
        <v>11</v>
      </c>
      <c r="F389" s="46">
        <v>278.57</v>
      </c>
      <c r="G389" s="37">
        <v>243.93</v>
      </c>
      <c r="H389" s="379">
        <v>189.78</v>
      </c>
      <c r="I389" s="37">
        <v>0</v>
      </c>
      <c r="J389" s="37">
        <f>H389</f>
        <v>189.78</v>
      </c>
      <c r="K389" s="37">
        <f t="shared" si="87"/>
        <v>52867.014600000002</v>
      </c>
      <c r="L389" s="38">
        <f t="shared" si="88"/>
        <v>0.46116995056721305</v>
      </c>
      <c r="M389" s="38"/>
    </row>
    <row r="390" spans="1:13" x14ac:dyDescent="0.25">
      <c r="A390" s="50" t="s">
        <v>855</v>
      </c>
      <c r="B390" s="50"/>
      <c r="C390" s="50"/>
      <c r="D390" s="192" t="s">
        <v>858</v>
      </c>
      <c r="E390" s="50"/>
      <c r="F390" s="42"/>
      <c r="G390" s="26"/>
      <c r="H390" s="26"/>
      <c r="I390" s="26"/>
      <c r="J390" s="26"/>
      <c r="K390" s="26">
        <f>SUM(K391:K392)</f>
        <v>8119.0050000000001</v>
      </c>
      <c r="L390" s="29"/>
      <c r="M390" s="29">
        <f>K390/K380</f>
        <v>5.2019385203210255E-2</v>
      </c>
    </row>
    <row r="391" spans="1:13" s="64" customFormat="1" ht="25.5" x14ac:dyDescent="0.25">
      <c r="A391" s="54" t="s">
        <v>856</v>
      </c>
      <c r="B391" s="149" t="s">
        <v>1098</v>
      </c>
      <c r="C391" s="54" t="s">
        <v>921</v>
      </c>
      <c r="D391" s="66" t="s">
        <v>860</v>
      </c>
      <c r="E391" s="54" t="s">
        <v>31</v>
      </c>
      <c r="F391" s="46">
        <v>12.9</v>
      </c>
      <c r="G391" s="37">
        <v>25.56</v>
      </c>
      <c r="H391" s="37">
        <v>19.899999999999999</v>
      </c>
      <c r="I391" s="37">
        <v>0</v>
      </c>
      <c r="J391" s="37">
        <f>H391</f>
        <v>19.899999999999999</v>
      </c>
      <c r="K391" s="37">
        <f>F391*J391</f>
        <v>256.70999999999998</v>
      </c>
      <c r="L391" s="38">
        <f>K391/K390</f>
        <v>3.1618406442661381E-2</v>
      </c>
      <c r="M391" s="38"/>
    </row>
    <row r="392" spans="1:13" s="64" customFormat="1" x14ac:dyDescent="0.25">
      <c r="A392" s="55" t="s">
        <v>857</v>
      </c>
      <c r="B392" s="151" t="s">
        <v>1099</v>
      </c>
      <c r="C392" s="54" t="s">
        <v>921</v>
      </c>
      <c r="D392" s="66" t="s">
        <v>859</v>
      </c>
      <c r="E392" s="54" t="s">
        <v>31</v>
      </c>
      <c r="F392" s="46">
        <v>394.1</v>
      </c>
      <c r="G392" s="37">
        <v>19.95</v>
      </c>
      <c r="H392" s="37">
        <v>22.91</v>
      </c>
      <c r="I392" s="37">
        <v>0</v>
      </c>
      <c r="J392" s="37">
        <f>G392</f>
        <v>19.95</v>
      </c>
      <c r="K392" s="37">
        <f>F392*J392</f>
        <v>7862.2950000000001</v>
      </c>
      <c r="L392" s="38">
        <f>K392/K390</f>
        <v>0.96838159355733866</v>
      </c>
      <c r="M392" s="38"/>
    </row>
    <row r="393" spans="1:13" x14ac:dyDescent="0.25">
      <c r="A393" s="50" t="s">
        <v>529</v>
      </c>
      <c r="B393" s="50"/>
      <c r="C393" s="50"/>
      <c r="D393" s="192" t="s">
        <v>530</v>
      </c>
      <c r="E393" s="50"/>
      <c r="F393" s="42"/>
      <c r="G393" s="26"/>
      <c r="H393" s="26"/>
      <c r="I393" s="26"/>
      <c r="J393" s="26"/>
      <c r="K393" s="26">
        <f>SUM(K394:K399)</f>
        <v>10054.199000000001</v>
      </c>
      <c r="L393" s="29"/>
      <c r="M393" s="29">
        <f>K393/K380</f>
        <v>6.4418392486607828E-2</v>
      </c>
    </row>
    <row r="394" spans="1:13" s="64" customFormat="1" x14ac:dyDescent="0.25">
      <c r="A394" s="54" t="s">
        <v>531</v>
      </c>
      <c r="B394" s="149" t="s">
        <v>1100</v>
      </c>
      <c r="C394" s="54">
        <v>98689</v>
      </c>
      <c r="D394" s="66" t="s">
        <v>532</v>
      </c>
      <c r="E394" s="54" t="s">
        <v>31</v>
      </c>
      <c r="F394" s="46">
        <v>1.9</v>
      </c>
      <c r="G394" s="37">
        <v>128.01</v>
      </c>
      <c r="H394" s="379">
        <v>73.64</v>
      </c>
      <c r="I394" s="37">
        <v>80.38</v>
      </c>
      <c r="J394" s="37">
        <f>H394</f>
        <v>73.64</v>
      </c>
      <c r="K394" s="37">
        <f>F394*J394</f>
        <v>139.916</v>
      </c>
      <c r="L394" s="38">
        <f>K394/$K$393</f>
        <v>1.3916175719219402E-2</v>
      </c>
      <c r="M394" s="38"/>
    </row>
    <row r="395" spans="1:13" s="64" customFormat="1" x14ac:dyDescent="0.25">
      <c r="A395" s="54" t="s">
        <v>861</v>
      </c>
      <c r="B395" s="149" t="s">
        <v>1101</v>
      </c>
      <c r="C395" s="54" t="s">
        <v>921</v>
      </c>
      <c r="D395" s="66" t="s">
        <v>866</v>
      </c>
      <c r="E395" s="54" t="s">
        <v>31</v>
      </c>
      <c r="F395" s="46">
        <v>11.8</v>
      </c>
      <c r="G395" s="37">
        <v>165.81</v>
      </c>
      <c r="H395" s="379">
        <v>96.05</v>
      </c>
      <c r="I395" s="37">
        <v>0</v>
      </c>
      <c r="J395" s="37">
        <f>H395</f>
        <v>96.05</v>
      </c>
      <c r="K395" s="37">
        <f t="shared" ref="K395:K399" si="89">F395*J395</f>
        <v>1133.3900000000001</v>
      </c>
      <c r="L395" s="38">
        <f t="shared" ref="L395:L399" si="90">K395/$K$393</f>
        <v>0.11272802537526859</v>
      </c>
      <c r="M395" s="38"/>
    </row>
    <row r="396" spans="1:13" s="64" customFormat="1" x14ac:dyDescent="0.25">
      <c r="A396" s="55" t="s">
        <v>862</v>
      </c>
      <c r="B396" s="54" t="s">
        <v>921</v>
      </c>
      <c r="C396" s="54" t="s">
        <v>921</v>
      </c>
      <c r="D396" s="66" t="s">
        <v>867</v>
      </c>
      <c r="E396" s="54" t="s">
        <v>31</v>
      </c>
      <c r="F396" s="46">
        <v>9.1</v>
      </c>
      <c r="G396" s="379">
        <v>178.43</v>
      </c>
      <c r="H396" s="37">
        <v>0</v>
      </c>
      <c r="I396" s="37">
        <v>0</v>
      </c>
      <c r="J396" s="37">
        <f>G396</f>
        <v>178.43</v>
      </c>
      <c r="K396" s="37">
        <f t="shared" si="89"/>
        <v>1623.713</v>
      </c>
      <c r="L396" s="38">
        <f t="shared" si="90"/>
        <v>0.16149600778739309</v>
      </c>
      <c r="M396" s="38"/>
    </row>
    <row r="397" spans="1:13" s="64" customFormat="1" x14ac:dyDescent="0.25">
      <c r="A397" s="55" t="s">
        <v>863</v>
      </c>
      <c r="B397" s="54" t="s">
        <v>921</v>
      </c>
      <c r="C397" s="54" t="s">
        <v>921</v>
      </c>
      <c r="D397" s="66" t="s">
        <v>868</v>
      </c>
      <c r="E397" s="54" t="s">
        <v>31</v>
      </c>
      <c r="F397" s="46">
        <v>17.5</v>
      </c>
      <c r="G397" s="379">
        <v>216.26</v>
      </c>
      <c r="H397" s="37">
        <v>0</v>
      </c>
      <c r="I397" s="37">
        <v>0</v>
      </c>
      <c r="J397" s="37">
        <f>G397</f>
        <v>216.26</v>
      </c>
      <c r="K397" s="37">
        <f t="shared" si="89"/>
        <v>3784.5499999999997</v>
      </c>
      <c r="L397" s="38">
        <f t="shared" si="90"/>
        <v>0.37641486905122917</v>
      </c>
      <c r="M397" s="38"/>
    </row>
    <row r="398" spans="1:13" s="64" customFormat="1" x14ac:dyDescent="0.25">
      <c r="A398" s="55" t="s">
        <v>864</v>
      </c>
      <c r="B398" s="54" t="s">
        <v>921</v>
      </c>
      <c r="C398" s="54" t="s">
        <v>921</v>
      </c>
      <c r="D398" s="66" t="s">
        <v>869</v>
      </c>
      <c r="E398" s="54" t="s">
        <v>31</v>
      </c>
      <c r="F398" s="46">
        <v>10.199999999999999</v>
      </c>
      <c r="G398" s="379">
        <v>228.73</v>
      </c>
      <c r="H398" s="37">
        <v>0</v>
      </c>
      <c r="I398" s="37">
        <v>0</v>
      </c>
      <c r="J398" s="37">
        <f>G398</f>
        <v>228.73</v>
      </c>
      <c r="K398" s="37">
        <f t="shared" si="89"/>
        <v>2333.0459999999998</v>
      </c>
      <c r="L398" s="38">
        <f t="shared" si="90"/>
        <v>0.2320469288503241</v>
      </c>
      <c r="M398" s="38"/>
    </row>
    <row r="399" spans="1:13" s="64" customFormat="1" x14ac:dyDescent="0.25">
      <c r="A399" s="55" t="s">
        <v>865</v>
      </c>
      <c r="B399" s="54" t="s">
        <v>921</v>
      </c>
      <c r="C399" s="54" t="s">
        <v>921</v>
      </c>
      <c r="D399" s="66" t="s">
        <v>870</v>
      </c>
      <c r="E399" s="54" t="s">
        <v>31</v>
      </c>
      <c r="F399" s="46">
        <v>3.9</v>
      </c>
      <c r="G399" s="379">
        <v>266.56</v>
      </c>
      <c r="H399" s="37">
        <v>0</v>
      </c>
      <c r="I399" s="37">
        <v>0</v>
      </c>
      <c r="J399" s="37">
        <f>G399</f>
        <v>266.56</v>
      </c>
      <c r="K399" s="37">
        <f t="shared" si="89"/>
        <v>1039.5840000000001</v>
      </c>
      <c r="L399" s="38">
        <f t="shared" si="90"/>
        <v>0.10339799321656554</v>
      </c>
      <c r="M399" s="38"/>
    </row>
    <row r="400" spans="1:13" x14ac:dyDescent="0.25">
      <c r="A400" s="50" t="s">
        <v>533</v>
      </c>
      <c r="B400" s="50"/>
      <c r="C400" s="50"/>
      <c r="D400" s="192" t="s">
        <v>534</v>
      </c>
      <c r="E400" s="50"/>
      <c r="F400" s="42"/>
      <c r="G400" s="26"/>
      <c r="H400" s="26"/>
      <c r="I400" s="26"/>
      <c r="J400" s="26"/>
      <c r="K400" s="26">
        <f>SUM(K401)</f>
        <v>4101.7480000000005</v>
      </c>
      <c r="L400" s="29"/>
      <c r="M400" s="29">
        <f>K400/K380</f>
        <v>2.6280364308002926E-2</v>
      </c>
    </row>
    <row r="401" spans="1:13" x14ac:dyDescent="0.25">
      <c r="A401" s="52" t="s">
        <v>535</v>
      </c>
      <c r="B401" s="149" t="s">
        <v>1100</v>
      </c>
      <c r="C401" s="52">
        <v>101965</v>
      </c>
      <c r="D401" s="56" t="s">
        <v>536</v>
      </c>
      <c r="E401" s="52" t="s">
        <v>31</v>
      </c>
      <c r="F401" s="44">
        <v>55.7</v>
      </c>
      <c r="G401" s="27">
        <v>88.75</v>
      </c>
      <c r="H401" s="379">
        <v>73.64</v>
      </c>
      <c r="I401" s="27">
        <v>112.3</v>
      </c>
      <c r="J401" s="27">
        <f>H401</f>
        <v>73.64</v>
      </c>
      <c r="K401" s="27">
        <f>F401*J401</f>
        <v>4101.7480000000005</v>
      </c>
      <c r="L401" s="30">
        <f>K401/K400</f>
        <v>1</v>
      </c>
      <c r="M401" s="30"/>
    </row>
    <row r="402" spans="1:13" s="11" customFormat="1" x14ac:dyDescent="0.25">
      <c r="A402" s="161" t="s">
        <v>674</v>
      </c>
      <c r="B402" s="161"/>
      <c r="C402" s="161"/>
      <c r="D402" s="60" t="s">
        <v>538</v>
      </c>
      <c r="E402" s="160"/>
      <c r="F402" s="45"/>
      <c r="G402" s="162"/>
      <c r="H402" s="162"/>
      <c r="I402" s="162"/>
      <c r="J402" s="162"/>
      <c r="K402" s="31">
        <f>K403+K408</f>
        <v>31244.991399999999</v>
      </c>
      <c r="L402" s="164"/>
      <c r="M402" s="163">
        <f>K402/H485</f>
        <v>1.130860387228283E-2</v>
      </c>
    </row>
    <row r="403" spans="1:13" x14ac:dyDescent="0.25">
      <c r="A403" s="50" t="s">
        <v>537</v>
      </c>
      <c r="B403" s="50"/>
      <c r="C403" s="50"/>
      <c r="D403" s="192" t="s">
        <v>538</v>
      </c>
      <c r="E403" s="50"/>
      <c r="F403" s="42"/>
      <c r="G403" s="26"/>
      <c r="H403" s="26"/>
      <c r="I403" s="26"/>
      <c r="J403" s="26"/>
      <c r="K403" s="26">
        <f>SUM(K404:K407)</f>
        <v>24949.1914</v>
      </c>
      <c r="L403" s="29"/>
      <c r="M403" s="29">
        <f>K403/K402</f>
        <v>0.79850210488456086</v>
      </c>
    </row>
    <row r="404" spans="1:13" s="64" customFormat="1" x14ac:dyDescent="0.25">
      <c r="A404" s="54" t="s">
        <v>539</v>
      </c>
      <c r="B404" s="149" t="s">
        <v>1102</v>
      </c>
      <c r="C404" s="54">
        <v>102151</v>
      </c>
      <c r="D404" s="66" t="s">
        <v>540</v>
      </c>
      <c r="E404" s="54" t="s">
        <v>11</v>
      </c>
      <c r="F404" s="46">
        <v>184.09</v>
      </c>
      <c r="G404" s="37">
        <v>119.02</v>
      </c>
      <c r="H404" s="379">
        <v>93.78</v>
      </c>
      <c r="I404" s="37">
        <v>169.34</v>
      </c>
      <c r="J404" s="37">
        <f>H404</f>
        <v>93.78</v>
      </c>
      <c r="K404" s="37">
        <f>F404*J404</f>
        <v>17263.960200000001</v>
      </c>
      <c r="L404" s="38">
        <f>K404/K403</f>
        <v>0.69196471834353723</v>
      </c>
      <c r="M404" s="38"/>
    </row>
    <row r="405" spans="1:13" s="64" customFormat="1" x14ac:dyDescent="0.25">
      <c r="A405" s="54" t="s">
        <v>541</v>
      </c>
      <c r="B405" s="149" t="s">
        <v>1103</v>
      </c>
      <c r="C405" s="54">
        <v>102152</v>
      </c>
      <c r="D405" s="66" t="s">
        <v>542</v>
      </c>
      <c r="E405" s="54" t="s">
        <v>11</v>
      </c>
      <c r="F405" s="46">
        <v>28.38</v>
      </c>
      <c r="G405" s="37">
        <v>138.44999999999999</v>
      </c>
      <c r="H405" s="379">
        <v>112.05</v>
      </c>
      <c r="I405" s="37">
        <v>212.67</v>
      </c>
      <c r="J405" s="37">
        <f>H405</f>
        <v>112.05</v>
      </c>
      <c r="K405" s="37">
        <f t="shared" ref="K405:K407" si="91">F405*J405</f>
        <v>3179.9789999999998</v>
      </c>
      <c r="L405" s="38">
        <f>K405/K403</f>
        <v>0.12745819890579699</v>
      </c>
      <c r="M405" s="38"/>
    </row>
    <row r="406" spans="1:13" s="64" customFormat="1" ht="25.5" x14ac:dyDescent="0.25">
      <c r="A406" s="55" t="s">
        <v>543</v>
      </c>
      <c r="B406" s="151" t="s">
        <v>1104</v>
      </c>
      <c r="C406" s="54">
        <v>102166</v>
      </c>
      <c r="D406" s="66" t="s">
        <v>544</v>
      </c>
      <c r="E406" s="54" t="s">
        <v>11</v>
      </c>
      <c r="F406" s="46">
        <v>7.38</v>
      </c>
      <c r="G406" s="379">
        <v>196.99</v>
      </c>
      <c r="H406" s="37">
        <v>221.65</v>
      </c>
      <c r="I406" s="37">
        <v>309.69</v>
      </c>
      <c r="J406" s="37">
        <f>G406</f>
        <v>196.99</v>
      </c>
      <c r="K406" s="37">
        <f t="shared" si="91"/>
        <v>1453.7862</v>
      </c>
      <c r="L406" s="38">
        <f>K406/K403</f>
        <v>5.8269872425604947E-2</v>
      </c>
      <c r="M406" s="38"/>
    </row>
    <row r="407" spans="1:13" s="64" customFormat="1" x14ac:dyDescent="0.25">
      <c r="A407" s="55" t="s">
        <v>545</v>
      </c>
      <c r="B407" s="54" t="s">
        <v>921</v>
      </c>
      <c r="C407" s="54" t="s">
        <v>921</v>
      </c>
      <c r="D407" s="66" t="s">
        <v>546</v>
      </c>
      <c r="E407" s="54" t="s">
        <v>11</v>
      </c>
      <c r="F407" s="46">
        <v>21.89</v>
      </c>
      <c r="G407" s="379">
        <v>139.4</v>
      </c>
      <c r="H407" s="37">
        <v>0</v>
      </c>
      <c r="I407" s="37">
        <v>0</v>
      </c>
      <c r="J407" s="37">
        <f>G407</f>
        <v>139.4</v>
      </c>
      <c r="K407" s="37">
        <f t="shared" si="91"/>
        <v>3051.4660000000003</v>
      </c>
      <c r="L407" s="38">
        <f>K407/K403</f>
        <v>0.12230721032506089</v>
      </c>
      <c r="M407" s="38"/>
    </row>
    <row r="408" spans="1:13" x14ac:dyDescent="0.25">
      <c r="A408" s="50" t="s">
        <v>547</v>
      </c>
      <c r="B408" s="50"/>
      <c r="C408" s="50"/>
      <c r="D408" s="192" t="s">
        <v>548</v>
      </c>
      <c r="E408" s="50"/>
      <c r="F408" s="42"/>
      <c r="G408" s="26"/>
      <c r="H408" s="26"/>
      <c r="I408" s="26"/>
      <c r="J408" s="26"/>
      <c r="K408" s="26">
        <f>SUM(K409)</f>
        <v>6295.8</v>
      </c>
      <c r="L408" s="29"/>
      <c r="M408" s="29">
        <f>K408/K402</f>
        <v>0.20149789511543922</v>
      </c>
    </row>
    <row r="409" spans="1:13" s="64" customFormat="1" x14ac:dyDescent="0.25">
      <c r="A409" s="55" t="s">
        <v>549</v>
      </c>
      <c r="B409" s="54" t="s">
        <v>921</v>
      </c>
      <c r="C409" s="54" t="s">
        <v>921</v>
      </c>
      <c r="D409" s="66" t="s">
        <v>550</v>
      </c>
      <c r="E409" s="54" t="s">
        <v>34</v>
      </c>
      <c r="F409" s="46">
        <v>21</v>
      </c>
      <c r="G409" s="379">
        <v>299.8</v>
      </c>
      <c r="H409" s="37">
        <v>0</v>
      </c>
      <c r="I409" s="37">
        <v>0</v>
      </c>
      <c r="J409" s="37">
        <f>G409</f>
        <v>299.8</v>
      </c>
      <c r="K409" s="37">
        <f>F409*J409</f>
        <v>6295.8</v>
      </c>
      <c r="L409" s="38">
        <f>K409/K408</f>
        <v>1</v>
      </c>
      <c r="M409" s="38"/>
    </row>
    <row r="410" spans="1:13" s="11" customFormat="1" x14ac:dyDescent="0.25">
      <c r="A410" s="161" t="s">
        <v>675</v>
      </c>
      <c r="B410" s="161"/>
      <c r="C410" s="161"/>
      <c r="D410" s="60" t="s">
        <v>676</v>
      </c>
      <c r="E410" s="160"/>
      <c r="F410" s="45"/>
      <c r="G410" s="162"/>
      <c r="H410" s="162"/>
      <c r="I410" s="162"/>
      <c r="J410" s="162"/>
      <c r="K410" s="31">
        <f>K411+K415+K426</f>
        <v>81443.108099999998</v>
      </c>
      <c r="L410" s="164"/>
      <c r="M410" s="163">
        <f>K410/H485</f>
        <v>2.9476975552325136E-2</v>
      </c>
    </row>
    <row r="411" spans="1:13" x14ac:dyDescent="0.25">
      <c r="A411" s="50" t="s">
        <v>551</v>
      </c>
      <c r="B411" s="50"/>
      <c r="C411" s="50"/>
      <c r="D411" s="192" t="s">
        <v>552</v>
      </c>
      <c r="E411" s="50"/>
      <c r="F411" s="42"/>
      <c r="G411" s="26"/>
      <c r="H411" s="26"/>
      <c r="I411" s="26"/>
      <c r="J411" s="26"/>
      <c r="K411" s="26">
        <f>SUM(K412:K414)</f>
        <v>49300.433900000004</v>
      </c>
      <c r="L411" s="29"/>
      <c r="M411" s="29">
        <f>K411/K410</f>
        <v>0.60533586021135666</v>
      </c>
    </row>
    <row r="412" spans="1:13" s="64" customFormat="1" x14ac:dyDescent="0.25">
      <c r="A412" s="54" t="s">
        <v>871</v>
      </c>
      <c r="B412" s="151" t="s">
        <v>1105</v>
      </c>
      <c r="C412" s="55">
        <v>88497</v>
      </c>
      <c r="D412" s="66" t="s">
        <v>872</v>
      </c>
      <c r="E412" s="54" t="s">
        <v>11</v>
      </c>
      <c r="F412" s="46">
        <v>878.53</v>
      </c>
      <c r="G412" s="37">
        <v>21.78</v>
      </c>
      <c r="H412" s="37">
        <v>38.11</v>
      </c>
      <c r="I412" s="379">
        <v>14.76</v>
      </c>
      <c r="J412" s="37">
        <f>I412</f>
        <v>14.76</v>
      </c>
      <c r="K412" s="37">
        <f>F412*J412</f>
        <v>12967.102799999999</v>
      </c>
      <c r="L412" s="38">
        <f>K412/$K$411</f>
        <v>0.26302208265148752</v>
      </c>
      <c r="M412" s="38"/>
    </row>
    <row r="413" spans="1:13" s="64" customFormat="1" x14ac:dyDescent="0.25">
      <c r="A413" s="54" t="s">
        <v>553</v>
      </c>
      <c r="B413" s="151" t="s">
        <v>1106</v>
      </c>
      <c r="C413" s="55">
        <v>88495</v>
      </c>
      <c r="D413" s="66" t="s">
        <v>554</v>
      </c>
      <c r="E413" s="54" t="s">
        <v>11</v>
      </c>
      <c r="F413" s="46">
        <v>1031</v>
      </c>
      <c r="G413" s="37">
        <v>29.36</v>
      </c>
      <c r="H413" s="37">
        <v>20.84</v>
      </c>
      <c r="I413" s="379">
        <v>10.78</v>
      </c>
      <c r="J413" s="37">
        <f>I413</f>
        <v>10.78</v>
      </c>
      <c r="K413" s="37">
        <f t="shared" ref="K413:K414" si="92">F413*J413</f>
        <v>11114.179999999998</v>
      </c>
      <c r="L413" s="38">
        <f t="shared" ref="L413:L414" si="93">K413/$K$411</f>
        <v>0.22543777246552787</v>
      </c>
      <c r="M413" s="38"/>
    </row>
    <row r="414" spans="1:13" s="64" customFormat="1" x14ac:dyDescent="0.25">
      <c r="A414" s="54" t="s">
        <v>555</v>
      </c>
      <c r="B414" s="149" t="s">
        <v>1108</v>
      </c>
      <c r="C414" s="54" t="s">
        <v>921</v>
      </c>
      <c r="D414" s="66" t="s">
        <v>556</v>
      </c>
      <c r="E414" s="54" t="s">
        <v>11</v>
      </c>
      <c r="F414" s="46">
        <v>999.57</v>
      </c>
      <c r="G414" s="37">
        <v>30.93</v>
      </c>
      <c r="H414" s="379">
        <v>25.23</v>
      </c>
      <c r="I414" s="37">
        <v>0</v>
      </c>
      <c r="J414" s="37">
        <f>H414</f>
        <v>25.23</v>
      </c>
      <c r="K414" s="37">
        <f t="shared" si="92"/>
        <v>25219.151100000003</v>
      </c>
      <c r="L414" s="38">
        <f t="shared" si="93"/>
        <v>0.51154014488298449</v>
      </c>
      <c r="M414" s="38"/>
    </row>
    <row r="415" spans="1:13" x14ac:dyDescent="0.25">
      <c r="A415" s="50" t="s">
        <v>558</v>
      </c>
      <c r="B415" s="50"/>
      <c r="C415" s="50"/>
      <c r="D415" s="192" t="s">
        <v>559</v>
      </c>
      <c r="E415" s="50"/>
      <c r="F415" s="42"/>
      <c r="G415" s="26"/>
      <c r="H415" s="26"/>
      <c r="I415" s="26"/>
      <c r="J415" s="26"/>
      <c r="K415" s="26">
        <f>SUM(K416:K425)</f>
        <v>19089.7932</v>
      </c>
      <c r="L415" s="29"/>
      <c r="M415" s="29">
        <f>K415/K410</f>
        <v>0.23439421266389512</v>
      </c>
    </row>
    <row r="416" spans="1:13" s="64" customFormat="1" ht="25.5" x14ac:dyDescent="0.25">
      <c r="A416" s="54" t="s">
        <v>873</v>
      </c>
      <c r="B416" s="151" t="s">
        <v>1109</v>
      </c>
      <c r="C416" s="55">
        <v>102228</v>
      </c>
      <c r="D416" s="66" t="s">
        <v>560</v>
      </c>
      <c r="E416" s="54" t="s">
        <v>11</v>
      </c>
      <c r="F416" s="46">
        <v>171.66</v>
      </c>
      <c r="G416" s="37">
        <v>58.5</v>
      </c>
      <c r="H416" s="37">
        <v>34.36</v>
      </c>
      <c r="I416" s="379">
        <v>21.8</v>
      </c>
      <c r="J416" s="37">
        <f>I416</f>
        <v>21.8</v>
      </c>
      <c r="K416" s="37">
        <f>F416*J416</f>
        <v>3742.1880000000001</v>
      </c>
      <c r="L416" s="38">
        <f>K416/$K$415</f>
        <v>0.19603082971061206</v>
      </c>
      <c r="M416" s="38"/>
    </row>
    <row r="417" spans="1:13" s="64" customFormat="1" x14ac:dyDescent="0.25">
      <c r="A417" s="54" t="s">
        <v>561</v>
      </c>
      <c r="B417" s="151" t="s">
        <v>1107</v>
      </c>
      <c r="C417" s="55">
        <v>100726</v>
      </c>
      <c r="D417" s="66" t="s">
        <v>562</v>
      </c>
      <c r="E417" s="54" t="s">
        <v>11</v>
      </c>
      <c r="F417" s="46">
        <v>373.19</v>
      </c>
      <c r="G417" s="37">
        <v>32.71</v>
      </c>
      <c r="H417" s="37">
        <v>37.049999999999997</v>
      </c>
      <c r="I417" s="379">
        <v>24.76</v>
      </c>
      <c r="J417" s="37">
        <f>I417</f>
        <v>24.76</v>
      </c>
      <c r="K417" s="37">
        <f t="shared" ref="K417:K425" si="94">F417*J417</f>
        <v>9240.1844000000001</v>
      </c>
      <c r="L417" s="38">
        <f t="shared" ref="L417:L424" si="95">K417/$K$415</f>
        <v>0.48403795175738207</v>
      </c>
      <c r="M417" s="38"/>
    </row>
    <row r="418" spans="1:13" s="64" customFormat="1" ht="25.5" x14ac:dyDescent="0.25">
      <c r="A418" s="55" t="s">
        <v>563</v>
      </c>
      <c r="B418" s="54" t="s">
        <v>921</v>
      </c>
      <c r="C418" s="54" t="s">
        <v>921</v>
      </c>
      <c r="D418" s="66" t="s">
        <v>564</v>
      </c>
      <c r="E418" s="54" t="s">
        <v>31</v>
      </c>
      <c r="F418" s="46">
        <v>282.7</v>
      </c>
      <c r="G418" s="379">
        <v>14.66</v>
      </c>
      <c r="H418" s="37">
        <v>0</v>
      </c>
      <c r="I418" s="37">
        <v>0</v>
      </c>
      <c r="J418" s="37">
        <f>G418</f>
        <v>14.66</v>
      </c>
      <c r="K418" s="37">
        <f t="shared" si="94"/>
        <v>4144.3819999999996</v>
      </c>
      <c r="L418" s="38">
        <f t="shared" si="95"/>
        <v>0.21709936595855839</v>
      </c>
      <c r="M418" s="38"/>
    </row>
    <row r="419" spans="1:13" s="64" customFormat="1" x14ac:dyDescent="0.25">
      <c r="A419" s="55" t="s">
        <v>874</v>
      </c>
      <c r="B419" s="54" t="s">
        <v>921</v>
      </c>
      <c r="C419" s="54" t="s">
        <v>921</v>
      </c>
      <c r="D419" s="66" t="s">
        <v>875</v>
      </c>
      <c r="E419" s="54" t="s">
        <v>31</v>
      </c>
      <c r="F419" s="46">
        <v>16.600000000000001</v>
      </c>
      <c r="G419" s="379">
        <v>8.06</v>
      </c>
      <c r="H419" s="37">
        <v>0</v>
      </c>
      <c r="I419" s="37">
        <v>0</v>
      </c>
      <c r="J419" s="37">
        <f t="shared" ref="J419:J425" si="96">G419</f>
        <v>8.06</v>
      </c>
      <c r="K419" s="37">
        <f t="shared" si="94"/>
        <v>133.79600000000002</v>
      </c>
      <c r="L419" s="38">
        <f t="shared" si="95"/>
        <v>7.0087715774731401E-3</v>
      </c>
      <c r="M419" s="38"/>
    </row>
    <row r="420" spans="1:13" s="64" customFormat="1" x14ac:dyDescent="0.25">
      <c r="A420" s="55" t="s">
        <v>876</v>
      </c>
      <c r="B420" s="54" t="s">
        <v>921</v>
      </c>
      <c r="C420" s="54" t="s">
        <v>921</v>
      </c>
      <c r="D420" s="66" t="s">
        <v>875</v>
      </c>
      <c r="E420" s="54" t="s">
        <v>31</v>
      </c>
      <c r="F420" s="46">
        <v>15.9</v>
      </c>
      <c r="G420" s="379">
        <v>10.66</v>
      </c>
      <c r="H420" s="37">
        <v>0</v>
      </c>
      <c r="I420" s="37">
        <v>0</v>
      </c>
      <c r="J420" s="37">
        <f t="shared" si="96"/>
        <v>10.66</v>
      </c>
      <c r="K420" s="37">
        <f t="shared" si="94"/>
        <v>169.494</v>
      </c>
      <c r="L420" s="38">
        <f t="shared" si="95"/>
        <v>8.8787761200053231E-3</v>
      </c>
      <c r="M420" s="38"/>
    </row>
    <row r="421" spans="1:13" s="64" customFormat="1" x14ac:dyDescent="0.25">
      <c r="A421" s="55" t="s">
        <v>877</v>
      </c>
      <c r="B421" s="54" t="s">
        <v>921</v>
      </c>
      <c r="C421" s="54" t="s">
        <v>921</v>
      </c>
      <c r="D421" s="66" t="s">
        <v>875</v>
      </c>
      <c r="E421" s="54" t="s">
        <v>31</v>
      </c>
      <c r="F421" s="46">
        <v>22.75</v>
      </c>
      <c r="G421" s="379">
        <v>10.92</v>
      </c>
      <c r="H421" s="37">
        <v>0</v>
      </c>
      <c r="I421" s="37">
        <v>0</v>
      </c>
      <c r="J421" s="37">
        <f t="shared" si="96"/>
        <v>10.92</v>
      </c>
      <c r="K421" s="37">
        <f t="shared" si="94"/>
        <v>248.43</v>
      </c>
      <c r="L421" s="38">
        <f t="shared" si="95"/>
        <v>1.3013760672902419E-2</v>
      </c>
      <c r="M421" s="38"/>
    </row>
    <row r="422" spans="1:13" s="64" customFormat="1" x14ac:dyDescent="0.25">
      <c r="A422" s="55" t="s">
        <v>878</v>
      </c>
      <c r="B422" s="54" t="s">
        <v>921</v>
      </c>
      <c r="C422" s="54" t="s">
        <v>921</v>
      </c>
      <c r="D422" s="66" t="s">
        <v>875</v>
      </c>
      <c r="E422" s="54" t="s">
        <v>31</v>
      </c>
      <c r="F422" s="46">
        <v>14.4</v>
      </c>
      <c r="G422" s="379">
        <v>13.78</v>
      </c>
      <c r="H422" s="37">
        <v>0</v>
      </c>
      <c r="I422" s="37">
        <v>0</v>
      </c>
      <c r="J422" s="37">
        <f t="shared" si="96"/>
        <v>13.78</v>
      </c>
      <c r="K422" s="37">
        <f t="shared" si="94"/>
        <v>198.43199999999999</v>
      </c>
      <c r="L422" s="38">
        <f t="shared" si="95"/>
        <v>1.0394664725859889E-2</v>
      </c>
      <c r="M422" s="38"/>
    </row>
    <row r="423" spans="1:13" s="64" customFormat="1" x14ac:dyDescent="0.25">
      <c r="A423" s="55" t="s">
        <v>879</v>
      </c>
      <c r="B423" s="54" t="s">
        <v>921</v>
      </c>
      <c r="C423" s="54" t="s">
        <v>921</v>
      </c>
      <c r="D423" s="66" t="s">
        <v>875</v>
      </c>
      <c r="E423" s="54" t="s">
        <v>31</v>
      </c>
      <c r="F423" s="46">
        <v>23.5</v>
      </c>
      <c r="G423" s="379">
        <v>13.78</v>
      </c>
      <c r="H423" s="37">
        <v>0</v>
      </c>
      <c r="I423" s="37">
        <v>0</v>
      </c>
      <c r="J423" s="37">
        <f t="shared" si="96"/>
        <v>13.78</v>
      </c>
      <c r="K423" s="37">
        <f t="shared" si="94"/>
        <v>323.83</v>
      </c>
      <c r="L423" s="38">
        <f t="shared" si="95"/>
        <v>1.6963515351229683E-2</v>
      </c>
      <c r="M423" s="38"/>
    </row>
    <row r="424" spans="1:13" s="64" customFormat="1" x14ac:dyDescent="0.25">
      <c r="A424" s="55" t="s">
        <v>880</v>
      </c>
      <c r="B424" s="54" t="s">
        <v>921</v>
      </c>
      <c r="C424" s="54" t="s">
        <v>921</v>
      </c>
      <c r="D424" s="66" t="s">
        <v>875</v>
      </c>
      <c r="E424" s="54" t="s">
        <v>31</v>
      </c>
      <c r="F424" s="46">
        <v>30.43</v>
      </c>
      <c r="G424" s="379">
        <v>14.8</v>
      </c>
      <c r="H424" s="37">
        <v>0</v>
      </c>
      <c r="I424" s="37">
        <v>0</v>
      </c>
      <c r="J424" s="37">
        <f t="shared" si="96"/>
        <v>14.8</v>
      </c>
      <c r="K424" s="37">
        <f t="shared" si="94"/>
        <v>450.36400000000003</v>
      </c>
      <c r="L424" s="38">
        <f t="shared" si="95"/>
        <v>2.3591874216845891E-2</v>
      </c>
      <c r="M424" s="38"/>
    </row>
    <row r="425" spans="1:13" s="64" customFormat="1" x14ac:dyDescent="0.25">
      <c r="A425" s="55" t="s">
        <v>881</v>
      </c>
      <c r="B425" s="54" t="s">
        <v>921</v>
      </c>
      <c r="C425" s="54" t="s">
        <v>921</v>
      </c>
      <c r="D425" s="66" t="s">
        <v>875</v>
      </c>
      <c r="E425" s="54" t="s">
        <v>31</v>
      </c>
      <c r="F425" s="46">
        <v>25.76</v>
      </c>
      <c r="G425" s="379">
        <v>17.03</v>
      </c>
      <c r="H425" s="37">
        <v>0</v>
      </c>
      <c r="I425" s="37">
        <v>0</v>
      </c>
      <c r="J425" s="37">
        <f t="shared" si="96"/>
        <v>17.03</v>
      </c>
      <c r="K425" s="37">
        <f t="shared" si="94"/>
        <v>438.69280000000003</v>
      </c>
      <c r="L425" s="38">
        <f>K425/$K$415</f>
        <v>2.2980489909131128E-2</v>
      </c>
      <c r="M425" s="38"/>
    </row>
    <row r="426" spans="1:13" x14ac:dyDescent="0.25">
      <c r="A426" s="50" t="s">
        <v>565</v>
      </c>
      <c r="B426" s="50"/>
      <c r="C426" s="50"/>
      <c r="D426" s="192" t="s">
        <v>566</v>
      </c>
      <c r="E426" s="50"/>
      <c r="F426" s="42"/>
      <c r="G426" s="26"/>
      <c r="H426" s="26"/>
      <c r="I426" s="26"/>
      <c r="J426" s="26"/>
      <c r="K426" s="26">
        <f>SUM(K427:K428)</f>
        <v>13052.880999999999</v>
      </c>
      <c r="L426" s="29"/>
      <c r="M426" s="29">
        <f>K426/K410</f>
        <v>0.16026992712474833</v>
      </c>
    </row>
    <row r="427" spans="1:13" s="64" customFormat="1" x14ac:dyDescent="0.25">
      <c r="A427" s="54" t="s">
        <v>567</v>
      </c>
      <c r="B427" s="149" t="s">
        <v>1110</v>
      </c>
      <c r="C427" s="54" t="s">
        <v>921</v>
      </c>
      <c r="D427" s="66" t="s">
        <v>557</v>
      </c>
      <c r="E427" s="54" t="s">
        <v>11</v>
      </c>
      <c r="F427" s="46">
        <v>480.5</v>
      </c>
      <c r="G427" s="37">
        <v>26.6</v>
      </c>
      <c r="H427" s="379">
        <v>22</v>
      </c>
      <c r="I427" s="37">
        <v>0</v>
      </c>
      <c r="J427" s="37">
        <f>H427</f>
        <v>22</v>
      </c>
      <c r="K427" s="37">
        <f>F427*J427</f>
        <v>10571</v>
      </c>
      <c r="L427" s="38">
        <f>K427/$K$426</f>
        <v>0.80985952449884435</v>
      </c>
      <c r="M427" s="38"/>
    </row>
    <row r="428" spans="1:13" s="64" customFormat="1" x14ac:dyDescent="0.25">
      <c r="A428" s="55" t="s">
        <v>882</v>
      </c>
      <c r="B428" s="151" t="s">
        <v>1111</v>
      </c>
      <c r="C428" s="54" t="s">
        <v>921</v>
      </c>
      <c r="D428" s="66" t="s">
        <v>883</v>
      </c>
      <c r="E428" s="54" t="s">
        <v>11</v>
      </c>
      <c r="F428" s="46">
        <v>113.9</v>
      </c>
      <c r="G428" s="379">
        <v>21.79</v>
      </c>
      <c r="H428" s="37">
        <v>26.09</v>
      </c>
      <c r="I428" s="37">
        <v>0</v>
      </c>
      <c r="J428" s="37">
        <f>G428</f>
        <v>21.79</v>
      </c>
      <c r="K428" s="37">
        <f>F428*J428</f>
        <v>2481.8809999999999</v>
      </c>
      <c r="L428" s="38">
        <f>K428/$K$426</f>
        <v>0.19014047550115565</v>
      </c>
      <c r="M428" s="38"/>
    </row>
    <row r="429" spans="1:13" s="11" customFormat="1" x14ac:dyDescent="0.25">
      <c r="A429" s="161" t="s">
        <v>677</v>
      </c>
      <c r="B429" s="161"/>
      <c r="C429" s="161"/>
      <c r="D429" s="60" t="s">
        <v>678</v>
      </c>
      <c r="E429" s="160"/>
      <c r="F429" s="45"/>
      <c r="G429" s="162"/>
      <c r="H429" s="162"/>
      <c r="I429" s="162"/>
      <c r="J429" s="162"/>
      <c r="K429" s="31">
        <f>K430+K436+K444+K446+K459+K466+K468+K472+K474</f>
        <v>406159.67809999996</v>
      </c>
      <c r="L429" s="164"/>
      <c r="M429" s="163">
        <f>K429/H485</f>
        <v>0.14700272596416228</v>
      </c>
    </row>
    <row r="430" spans="1:13" x14ac:dyDescent="0.25">
      <c r="A430" s="50" t="s">
        <v>568</v>
      </c>
      <c r="B430" s="50"/>
      <c r="C430" s="50"/>
      <c r="D430" s="192" t="s">
        <v>569</v>
      </c>
      <c r="E430" s="50"/>
      <c r="F430" s="42"/>
      <c r="G430" s="26"/>
      <c r="H430" s="26"/>
      <c r="I430" s="26"/>
      <c r="J430" s="26"/>
      <c r="K430" s="26">
        <f>SUM(K431:K435)</f>
        <v>170432.56340000001</v>
      </c>
      <c r="L430" s="29"/>
      <c r="M430" s="29">
        <f>K430/K429</f>
        <v>0.41961960428291967</v>
      </c>
    </row>
    <row r="431" spans="1:13" s="64" customFormat="1" ht="25.5" x14ac:dyDescent="0.25">
      <c r="A431" s="55" t="s">
        <v>570</v>
      </c>
      <c r="B431" s="54" t="s">
        <v>921</v>
      </c>
      <c r="C431" s="54" t="s">
        <v>921</v>
      </c>
      <c r="D431" s="66" t="s">
        <v>571</v>
      </c>
      <c r="E431" s="54" t="s">
        <v>31</v>
      </c>
      <c r="F431" s="46">
        <v>226</v>
      </c>
      <c r="G431" s="379">
        <v>615.86</v>
      </c>
      <c r="H431" s="37">
        <v>0</v>
      </c>
      <c r="I431" s="37">
        <v>0</v>
      </c>
      <c r="J431" s="37">
        <f>G431</f>
        <v>615.86</v>
      </c>
      <c r="K431" s="37">
        <f>F431*J431</f>
        <v>139184.36000000002</v>
      </c>
      <c r="L431" s="38">
        <f>K431/$K$430</f>
        <v>0.81665356210912921</v>
      </c>
      <c r="M431" s="38"/>
    </row>
    <row r="432" spans="1:13" s="64" customFormat="1" ht="25.5" x14ac:dyDescent="0.25">
      <c r="A432" s="54" t="s">
        <v>910</v>
      </c>
      <c r="B432" s="149" t="s">
        <v>1112</v>
      </c>
      <c r="C432" s="54" t="s">
        <v>921</v>
      </c>
      <c r="D432" s="66" t="s">
        <v>1113</v>
      </c>
      <c r="E432" s="54" t="s">
        <v>31</v>
      </c>
      <c r="F432" s="46">
        <v>13.79</v>
      </c>
      <c r="G432" s="37">
        <v>965.02</v>
      </c>
      <c r="H432" s="379">
        <v>367.37</v>
      </c>
      <c r="I432" s="37">
        <v>0</v>
      </c>
      <c r="J432" s="37">
        <f>H432</f>
        <v>367.37</v>
      </c>
      <c r="K432" s="37">
        <f t="shared" ref="K432:K435" si="97">F432*J432</f>
        <v>5066.0322999999999</v>
      </c>
      <c r="L432" s="38">
        <f t="shared" ref="L432:L434" si="98">K432/$K$430</f>
        <v>2.9724556146645386E-2</v>
      </c>
      <c r="M432" s="38"/>
    </row>
    <row r="433" spans="1:13" s="64" customFormat="1" x14ac:dyDescent="0.25">
      <c r="A433" s="54" t="s">
        <v>884</v>
      </c>
      <c r="B433" s="149" t="s">
        <v>1114</v>
      </c>
      <c r="C433" s="54" t="s">
        <v>921</v>
      </c>
      <c r="D433" s="66" t="s">
        <v>886</v>
      </c>
      <c r="E433" s="54" t="s">
        <v>11</v>
      </c>
      <c r="F433" s="46">
        <v>5.25</v>
      </c>
      <c r="G433" s="37">
        <v>634.99</v>
      </c>
      <c r="H433" s="379">
        <v>509.55</v>
      </c>
      <c r="I433" s="37">
        <v>0</v>
      </c>
      <c r="J433" s="37">
        <f>H433</f>
        <v>509.55</v>
      </c>
      <c r="K433" s="37">
        <f t="shared" si="97"/>
        <v>2675.1375000000003</v>
      </c>
      <c r="L433" s="38">
        <f t="shared" si="98"/>
        <v>1.5696164199100464E-2</v>
      </c>
      <c r="M433" s="38"/>
    </row>
    <row r="434" spans="1:13" s="64" customFormat="1" x14ac:dyDescent="0.25">
      <c r="A434" s="55" t="s">
        <v>885</v>
      </c>
      <c r="B434" s="151" t="s">
        <v>1112</v>
      </c>
      <c r="C434" s="54">
        <v>99839</v>
      </c>
      <c r="D434" s="66" t="s">
        <v>887</v>
      </c>
      <c r="E434" s="54" t="s">
        <v>11</v>
      </c>
      <c r="F434" s="46">
        <v>66.08</v>
      </c>
      <c r="G434" s="379">
        <v>330.52</v>
      </c>
      <c r="H434" s="37">
        <v>367.37</v>
      </c>
      <c r="I434" s="37">
        <v>480.92</v>
      </c>
      <c r="J434" s="37">
        <f>G434</f>
        <v>330.52</v>
      </c>
      <c r="K434" s="37">
        <f t="shared" si="97"/>
        <v>21840.761599999998</v>
      </c>
      <c r="L434" s="38">
        <f t="shared" si="98"/>
        <v>0.12814899432534144</v>
      </c>
      <c r="M434" s="38"/>
    </row>
    <row r="435" spans="1:13" s="64" customFormat="1" x14ac:dyDescent="0.25">
      <c r="A435" s="55" t="s">
        <v>572</v>
      </c>
      <c r="B435" s="54" t="s">
        <v>921</v>
      </c>
      <c r="C435" s="54" t="s">
        <v>921</v>
      </c>
      <c r="D435" s="66" t="s">
        <v>573</v>
      </c>
      <c r="E435" s="54" t="s">
        <v>11</v>
      </c>
      <c r="F435" s="46">
        <v>2.4</v>
      </c>
      <c r="G435" s="379">
        <v>694.28</v>
      </c>
      <c r="H435" s="37">
        <v>0</v>
      </c>
      <c r="I435" s="37">
        <v>0</v>
      </c>
      <c r="J435" s="37">
        <f>G435</f>
        <v>694.28</v>
      </c>
      <c r="K435" s="37">
        <f t="shared" si="97"/>
        <v>1666.2719999999999</v>
      </c>
      <c r="L435" s="38">
        <f>K435/$K$430</f>
        <v>9.7767232197834789E-3</v>
      </c>
      <c r="M435" s="38"/>
    </row>
    <row r="436" spans="1:13" x14ac:dyDescent="0.25">
      <c r="A436" s="50" t="s">
        <v>574</v>
      </c>
      <c r="B436" s="50"/>
      <c r="C436" s="50"/>
      <c r="D436" s="192" t="s">
        <v>575</v>
      </c>
      <c r="E436" s="50"/>
      <c r="F436" s="42"/>
      <c r="G436" s="26"/>
      <c r="H436" s="26"/>
      <c r="I436" s="26"/>
      <c r="J436" s="26"/>
      <c r="K436" s="26">
        <f>SUM(K437:K443)</f>
        <v>50982.654699999999</v>
      </c>
      <c r="L436" s="29"/>
      <c r="M436" s="29">
        <f>K436/K429</f>
        <v>0.12552367319792793</v>
      </c>
    </row>
    <row r="437" spans="1:13" s="64" customFormat="1" x14ac:dyDescent="0.25">
      <c r="A437" s="55" t="s">
        <v>576</v>
      </c>
      <c r="B437" s="54" t="s">
        <v>921</v>
      </c>
      <c r="C437" s="54" t="s">
        <v>921</v>
      </c>
      <c r="D437" s="66" t="s">
        <v>577</v>
      </c>
      <c r="E437" s="54" t="s">
        <v>11</v>
      </c>
      <c r="F437" s="46">
        <v>99.76</v>
      </c>
      <c r="G437" s="379">
        <v>10.28</v>
      </c>
      <c r="H437" s="37">
        <v>0</v>
      </c>
      <c r="I437" s="37">
        <v>0</v>
      </c>
      <c r="J437" s="37">
        <f>G437</f>
        <v>10.28</v>
      </c>
      <c r="K437" s="37">
        <f>F437*J437</f>
        <v>1025.5328</v>
      </c>
      <c r="L437" s="38">
        <f t="shared" ref="L437:L443" si="99">K437/$K$436</f>
        <v>2.011532757630214E-2</v>
      </c>
      <c r="M437" s="38"/>
    </row>
    <row r="438" spans="1:13" s="64" customFormat="1" x14ac:dyDescent="0.25">
      <c r="A438" s="55" t="s">
        <v>578</v>
      </c>
      <c r="B438" s="54" t="s">
        <v>921</v>
      </c>
      <c r="C438" s="54" t="s">
        <v>921</v>
      </c>
      <c r="D438" s="66" t="s">
        <v>579</v>
      </c>
      <c r="E438" s="54" t="s">
        <v>31</v>
      </c>
      <c r="F438" s="46">
        <v>35.9</v>
      </c>
      <c r="G438" s="379">
        <v>27.64</v>
      </c>
      <c r="H438" s="37">
        <v>0</v>
      </c>
      <c r="I438" s="37">
        <v>0</v>
      </c>
      <c r="J438" s="37">
        <f>G438</f>
        <v>27.64</v>
      </c>
      <c r="K438" s="37">
        <f t="shared" ref="K438:K443" si="100">F438*J438</f>
        <v>992.27599999999995</v>
      </c>
      <c r="L438" s="38">
        <f t="shared" si="99"/>
        <v>1.9463011603434607E-2</v>
      </c>
      <c r="M438" s="38"/>
    </row>
    <row r="439" spans="1:13" s="64" customFormat="1" x14ac:dyDescent="0.25">
      <c r="A439" s="54" t="s">
        <v>888</v>
      </c>
      <c r="B439" s="54" t="s">
        <v>921</v>
      </c>
      <c r="C439" s="55">
        <v>101747</v>
      </c>
      <c r="D439" s="66" t="s">
        <v>889</v>
      </c>
      <c r="E439" s="54" t="s">
        <v>11</v>
      </c>
      <c r="F439" s="46">
        <v>662.84</v>
      </c>
      <c r="G439" s="37">
        <v>71.94</v>
      </c>
      <c r="H439" s="37">
        <v>0</v>
      </c>
      <c r="I439" s="379">
        <v>58.14</v>
      </c>
      <c r="J439" s="37">
        <f>I439</f>
        <v>58.14</v>
      </c>
      <c r="K439" s="37">
        <f t="shared" si="100"/>
        <v>38537.517599999999</v>
      </c>
      <c r="L439" s="38">
        <f t="shared" si="99"/>
        <v>0.75589468274589477</v>
      </c>
      <c r="M439" s="38"/>
    </row>
    <row r="440" spans="1:13" s="64" customFormat="1" x14ac:dyDescent="0.25">
      <c r="A440" s="55" t="s">
        <v>580</v>
      </c>
      <c r="B440" s="54" t="s">
        <v>921</v>
      </c>
      <c r="C440" s="54" t="s">
        <v>921</v>
      </c>
      <c r="D440" s="66" t="s">
        <v>581</v>
      </c>
      <c r="E440" s="54" t="s">
        <v>11</v>
      </c>
      <c r="F440" s="46">
        <v>32.5</v>
      </c>
      <c r="G440" s="379">
        <v>98.13</v>
      </c>
      <c r="H440" s="37">
        <v>0</v>
      </c>
      <c r="I440" s="37">
        <v>0</v>
      </c>
      <c r="J440" s="37">
        <f>G440</f>
        <v>98.13</v>
      </c>
      <c r="K440" s="37">
        <f t="shared" si="100"/>
        <v>3189.2249999999999</v>
      </c>
      <c r="L440" s="38">
        <f t="shared" si="99"/>
        <v>6.2555098763815445E-2</v>
      </c>
      <c r="M440" s="38"/>
    </row>
    <row r="441" spans="1:13" s="64" customFormat="1" x14ac:dyDescent="0.25">
      <c r="A441" s="55" t="s">
        <v>582</v>
      </c>
      <c r="B441" s="153" t="s">
        <v>921</v>
      </c>
      <c r="C441" s="54" t="s">
        <v>921</v>
      </c>
      <c r="D441" s="66" t="s">
        <v>583</v>
      </c>
      <c r="E441" s="54" t="s">
        <v>11</v>
      </c>
      <c r="F441" s="46">
        <v>729.39</v>
      </c>
      <c r="G441" s="379">
        <v>7.32</v>
      </c>
      <c r="H441" s="37">
        <v>0</v>
      </c>
      <c r="I441" s="37">
        <v>0</v>
      </c>
      <c r="J441" s="37">
        <f>G441</f>
        <v>7.32</v>
      </c>
      <c r="K441" s="37">
        <f t="shared" si="100"/>
        <v>5339.1347999999998</v>
      </c>
      <c r="L441" s="38">
        <f t="shared" si="99"/>
        <v>0.10472453487205326</v>
      </c>
      <c r="M441" s="38"/>
    </row>
    <row r="442" spans="1:13" s="64" customFormat="1" x14ac:dyDescent="0.25">
      <c r="A442" s="54" t="s">
        <v>584</v>
      </c>
      <c r="B442" s="54" t="s">
        <v>921</v>
      </c>
      <c r="C442" s="55">
        <v>96619</v>
      </c>
      <c r="D442" s="66" t="s">
        <v>585</v>
      </c>
      <c r="E442" s="54" t="s">
        <v>11</v>
      </c>
      <c r="F442" s="46">
        <v>34.049999999999997</v>
      </c>
      <c r="G442" s="37">
        <v>31.41</v>
      </c>
      <c r="H442" s="37">
        <v>0</v>
      </c>
      <c r="I442" s="379">
        <v>24.94</v>
      </c>
      <c r="J442" s="37">
        <f>I442</f>
        <v>24.94</v>
      </c>
      <c r="K442" s="37">
        <f t="shared" si="100"/>
        <v>849.20699999999999</v>
      </c>
      <c r="L442" s="38">
        <f t="shared" si="99"/>
        <v>1.6656782684170427E-2</v>
      </c>
      <c r="M442" s="38"/>
    </row>
    <row r="443" spans="1:13" s="64" customFormat="1" x14ac:dyDescent="0.25">
      <c r="A443" s="54" t="s">
        <v>586</v>
      </c>
      <c r="B443" s="149" t="s">
        <v>1094</v>
      </c>
      <c r="C443" s="54">
        <v>101749</v>
      </c>
      <c r="D443" s="66" t="s">
        <v>587</v>
      </c>
      <c r="E443" s="54" t="s">
        <v>11</v>
      </c>
      <c r="F443" s="46">
        <v>34.049999999999997</v>
      </c>
      <c r="G443" s="37">
        <v>63.49</v>
      </c>
      <c r="H443" s="379">
        <v>30.83</v>
      </c>
      <c r="I443" s="37">
        <v>41.99</v>
      </c>
      <c r="J443" s="37">
        <f>H443</f>
        <v>30.83</v>
      </c>
      <c r="K443" s="37">
        <f t="shared" si="100"/>
        <v>1049.7614999999998</v>
      </c>
      <c r="L443" s="38">
        <f t="shared" si="99"/>
        <v>2.0590561754329356E-2</v>
      </c>
      <c r="M443" s="38"/>
    </row>
    <row r="444" spans="1:13" x14ac:dyDescent="0.25">
      <c r="A444" s="50" t="s">
        <v>588</v>
      </c>
      <c r="B444" s="50"/>
      <c r="C444" s="50"/>
      <c r="D444" s="192" t="s">
        <v>589</v>
      </c>
      <c r="E444" s="50"/>
      <c r="F444" s="42"/>
      <c r="G444" s="26"/>
      <c r="H444" s="26"/>
      <c r="I444" s="26"/>
      <c r="J444" s="26"/>
      <c r="K444" s="26">
        <f>SUM(K445)</f>
        <v>41752.181199999999</v>
      </c>
      <c r="L444" s="29"/>
      <c r="M444" s="29">
        <f>K444/K429</f>
        <v>0.10279745492047651</v>
      </c>
    </row>
    <row r="445" spans="1:13" x14ac:dyDescent="0.25">
      <c r="A445" s="52" t="s">
        <v>590</v>
      </c>
      <c r="B445" s="150" t="s">
        <v>1115</v>
      </c>
      <c r="C445" s="55">
        <v>98504</v>
      </c>
      <c r="D445" s="56" t="s">
        <v>591</v>
      </c>
      <c r="E445" s="52" t="s">
        <v>11</v>
      </c>
      <c r="F445" s="44">
        <f>F22-894.78</f>
        <v>3520.42</v>
      </c>
      <c r="G445" s="27">
        <v>15.61</v>
      </c>
      <c r="H445" s="27">
        <v>15.67</v>
      </c>
      <c r="I445" s="379">
        <v>11.86</v>
      </c>
      <c r="J445" s="37">
        <f>I445</f>
        <v>11.86</v>
      </c>
      <c r="K445" s="27">
        <f>F445*J445</f>
        <v>41752.181199999999</v>
      </c>
      <c r="L445" s="30">
        <f>K445/$K$444</f>
        <v>1</v>
      </c>
      <c r="M445" s="30"/>
    </row>
    <row r="446" spans="1:13" x14ac:dyDescent="0.25">
      <c r="A446" s="50" t="s">
        <v>689</v>
      </c>
      <c r="B446" s="50"/>
      <c r="C446" s="50"/>
      <c r="D446" s="192" t="s">
        <v>690</v>
      </c>
      <c r="E446" s="50"/>
      <c r="F446" s="42"/>
      <c r="G446" s="26"/>
      <c r="H446" s="26"/>
      <c r="I446" s="26"/>
      <c r="J446" s="26"/>
      <c r="K446" s="26">
        <f>SUM(K447:K458)</f>
        <v>57789.216999999997</v>
      </c>
      <c r="L446" s="29"/>
      <c r="M446" s="29">
        <f>K446/K429</f>
        <v>0.14228201398606535</v>
      </c>
    </row>
    <row r="447" spans="1:13" s="64" customFormat="1" x14ac:dyDescent="0.25">
      <c r="A447" s="55" t="s">
        <v>592</v>
      </c>
      <c r="B447" s="54" t="s">
        <v>921</v>
      </c>
      <c r="C447" s="54" t="s">
        <v>921</v>
      </c>
      <c r="D447" s="66" t="s">
        <v>593</v>
      </c>
      <c r="E447" s="54" t="s">
        <v>31</v>
      </c>
      <c r="F447" s="46">
        <v>132.1</v>
      </c>
      <c r="G447" s="379">
        <v>47.16</v>
      </c>
      <c r="H447" s="37">
        <v>0</v>
      </c>
      <c r="I447" s="37">
        <v>0</v>
      </c>
      <c r="J447" s="37">
        <f>G447</f>
        <v>47.16</v>
      </c>
      <c r="K447" s="37">
        <f>F447*J447</f>
        <v>6229.8359999999993</v>
      </c>
      <c r="L447" s="38">
        <f>K447/$K$446</f>
        <v>0.10780274112383284</v>
      </c>
      <c r="M447" s="38"/>
    </row>
    <row r="448" spans="1:13" s="64" customFormat="1" x14ac:dyDescent="0.25">
      <c r="A448" s="55" t="s">
        <v>594</v>
      </c>
      <c r="B448" s="54" t="s">
        <v>921</v>
      </c>
      <c r="C448" s="54" t="s">
        <v>921</v>
      </c>
      <c r="D448" s="66" t="s">
        <v>595</v>
      </c>
      <c r="E448" s="54" t="s">
        <v>31</v>
      </c>
      <c r="F448" s="46">
        <v>59.8</v>
      </c>
      <c r="G448" s="379">
        <v>157.11000000000001</v>
      </c>
      <c r="H448" s="37">
        <v>0</v>
      </c>
      <c r="I448" s="37">
        <v>0</v>
      </c>
      <c r="J448" s="37">
        <f>G448</f>
        <v>157.11000000000001</v>
      </c>
      <c r="K448" s="37">
        <f t="shared" ref="K448:K458" si="101">F448*J448</f>
        <v>9395.1779999999999</v>
      </c>
      <c r="L448" s="38">
        <f t="shared" ref="L448:L457" si="102">K448/$K$446</f>
        <v>0.16257666200945411</v>
      </c>
      <c r="M448" s="38"/>
    </row>
    <row r="449" spans="1:13" s="64" customFormat="1" ht="25.5" x14ac:dyDescent="0.25">
      <c r="A449" s="55" t="s">
        <v>596</v>
      </c>
      <c r="B449" s="54" t="s">
        <v>921</v>
      </c>
      <c r="C449" s="54" t="s">
        <v>921</v>
      </c>
      <c r="D449" s="66" t="s">
        <v>597</v>
      </c>
      <c r="E449" s="54" t="s">
        <v>31</v>
      </c>
      <c r="F449" s="46">
        <v>59.8</v>
      </c>
      <c r="G449" s="379">
        <v>88.32</v>
      </c>
      <c r="H449" s="37">
        <v>0</v>
      </c>
      <c r="I449" s="37">
        <v>0</v>
      </c>
      <c r="J449" s="37">
        <f>G449</f>
        <v>88.32</v>
      </c>
      <c r="K449" s="37">
        <f t="shared" si="101"/>
        <v>5281.5359999999991</v>
      </c>
      <c r="L449" s="38">
        <f t="shared" si="102"/>
        <v>9.1393105395423502E-2</v>
      </c>
      <c r="M449" s="38"/>
    </row>
    <row r="450" spans="1:13" s="64" customFormat="1" ht="25.5" x14ac:dyDescent="0.25">
      <c r="A450" s="54" t="s">
        <v>890</v>
      </c>
      <c r="B450" s="54" t="s">
        <v>921</v>
      </c>
      <c r="C450" s="55">
        <v>98031</v>
      </c>
      <c r="D450" s="66" t="s">
        <v>599</v>
      </c>
      <c r="E450" s="54" t="s">
        <v>31</v>
      </c>
      <c r="F450" s="46">
        <v>5</v>
      </c>
      <c r="G450" s="37">
        <v>2639.28</v>
      </c>
      <c r="H450" s="37">
        <v>0</v>
      </c>
      <c r="I450" s="379">
        <v>2295.23</v>
      </c>
      <c r="J450" s="37">
        <f>I450</f>
        <v>2295.23</v>
      </c>
      <c r="K450" s="37">
        <f t="shared" si="101"/>
        <v>11476.15</v>
      </c>
      <c r="L450" s="38">
        <f t="shared" si="102"/>
        <v>0.1985863556517819</v>
      </c>
      <c r="M450" s="38"/>
    </row>
    <row r="451" spans="1:13" s="64" customFormat="1" ht="25.5" x14ac:dyDescent="0.25">
      <c r="A451" s="55" t="s">
        <v>911</v>
      </c>
      <c r="B451" s="54" t="s">
        <v>921</v>
      </c>
      <c r="C451" s="54" t="s">
        <v>921</v>
      </c>
      <c r="D451" s="66" t="s">
        <v>598</v>
      </c>
      <c r="E451" s="54" t="s">
        <v>34</v>
      </c>
      <c r="F451" s="46">
        <v>2</v>
      </c>
      <c r="G451" s="379">
        <v>901.04</v>
      </c>
      <c r="H451" s="37">
        <v>0</v>
      </c>
      <c r="I451" s="37">
        <v>0</v>
      </c>
      <c r="J451" s="37">
        <f>G451</f>
        <v>901.04</v>
      </c>
      <c r="K451" s="37">
        <f t="shared" si="101"/>
        <v>1802.08</v>
      </c>
      <c r="L451" s="38">
        <f t="shared" si="102"/>
        <v>3.1183672206529463E-2</v>
      </c>
      <c r="M451" s="38"/>
    </row>
    <row r="452" spans="1:13" s="64" customFormat="1" ht="25.5" x14ac:dyDescent="0.25">
      <c r="A452" s="54" t="s">
        <v>600</v>
      </c>
      <c r="B452" s="149" t="s">
        <v>1116</v>
      </c>
      <c r="C452" s="54" t="s">
        <v>921</v>
      </c>
      <c r="D452" s="66" t="s">
        <v>601</v>
      </c>
      <c r="E452" s="54" t="s">
        <v>31</v>
      </c>
      <c r="F452" s="46">
        <v>83</v>
      </c>
      <c r="G452" s="37">
        <v>232.1</v>
      </c>
      <c r="H452" s="379">
        <v>107.61</v>
      </c>
      <c r="I452" s="37">
        <v>0</v>
      </c>
      <c r="J452" s="37">
        <f>H452</f>
        <v>107.61</v>
      </c>
      <c r="K452" s="37">
        <f t="shared" si="101"/>
        <v>8931.6299999999992</v>
      </c>
      <c r="L452" s="38">
        <f t="shared" si="102"/>
        <v>0.15455530397651865</v>
      </c>
      <c r="M452" s="38"/>
    </row>
    <row r="453" spans="1:13" s="64" customFormat="1" ht="25.5" x14ac:dyDescent="0.25">
      <c r="A453" s="54" t="s">
        <v>602</v>
      </c>
      <c r="B453" s="149" t="s">
        <v>1117</v>
      </c>
      <c r="C453" s="54" t="s">
        <v>921</v>
      </c>
      <c r="D453" s="66" t="s">
        <v>603</v>
      </c>
      <c r="E453" s="54" t="s">
        <v>31</v>
      </c>
      <c r="F453" s="46">
        <v>49</v>
      </c>
      <c r="G453" s="37">
        <v>336.17</v>
      </c>
      <c r="H453" s="379">
        <v>160.72</v>
      </c>
      <c r="I453" s="37">
        <v>0</v>
      </c>
      <c r="J453" s="37">
        <f>H453</f>
        <v>160.72</v>
      </c>
      <c r="K453" s="37">
        <f t="shared" si="101"/>
        <v>7875.28</v>
      </c>
      <c r="L453" s="38">
        <f t="shared" si="102"/>
        <v>0.1362759422748365</v>
      </c>
      <c r="M453" s="38"/>
    </row>
    <row r="454" spans="1:13" s="64" customFormat="1" ht="25.5" x14ac:dyDescent="0.25">
      <c r="A454" s="54" t="s">
        <v>891</v>
      </c>
      <c r="B454" s="149" t="s">
        <v>1118</v>
      </c>
      <c r="C454" s="54" t="s">
        <v>921</v>
      </c>
      <c r="D454" s="66" t="s">
        <v>895</v>
      </c>
      <c r="E454" s="54" t="s">
        <v>31</v>
      </c>
      <c r="F454" s="46">
        <v>0.8</v>
      </c>
      <c r="G454" s="37">
        <v>491.59</v>
      </c>
      <c r="H454" s="379">
        <v>244.84</v>
      </c>
      <c r="I454" s="37">
        <v>0</v>
      </c>
      <c r="J454" s="37">
        <f>H454</f>
        <v>244.84</v>
      </c>
      <c r="K454" s="37">
        <f t="shared" si="101"/>
        <v>195.87200000000001</v>
      </c>
      <c r="L454" s="38">
        <f t="shared" si="102"/>
        <v>3.389421247912046E-3</v>
      </c>
      <c r="M454" s="38"/>
    </row>
    <row r="455" spans="1:13" s="64" customFormat="1" ht="25.5" x14ac:dyDescent="0.25">
      <c r="A455" s="54" t="s">
        <v>892</v>
      </c>
      <c r="B455" s="149" t="s">
        <v>1119</v>
      </c>
      <c r="C455" s="54" t="s">
        <v>921</v>
      </c>
      <c r="D455" s="66" t="s">
        <v>896</v>
      </c>
      <c r="E455" s="54" t="s">
        <v>16</v>
      </c>
      <c r="F455" s="46">
        <v>4.95</v>
      </c>
      <c r="G455" s="37">
        <v>101.87</v>
      </c>
      <c r="H455" s="379">
        <v>40.229999999999997</v>
      </c>
      <c r="I455" s="37">
        <v>0</v>
      </c>
      <c r="J455" s="37">
        <f>H455</f>
        <v>40.229999999999997</v>
      </c>
      <c r="K455" s="37">
        <f t="shared" si="101"/>
        <v>199.13849999999999</v>
      </c>
      <c r="L455" s="38">
        <f t="shared" si="102"/>
        <v>3.4459456337676284E-3</v>
      </c>
      <c r="M455" s="38"/>
    </row>
    <row r="456" spans="1:13" s="64" customFormat="1" x14ac:dyDescent="0.25">
      <c r="A456" s="54" t="s">
        <v>893</v>
      </c>
      <c r="B456" s="149" t="s">
        <v>1120</v>
      </c>
      <c r="C456" s="54" t="s">
        <v>921</v>
      </c>
      <c r="D456" s="66" t="s">
        <v>897</v>
      </c>
      <c r="E456" s="54" t="s">
        <v>11</v>
      </c>
      <c r="F456" s="46">
        <v>17.3</v>
      </c>
      <c r="G456" s="37">
        <v>231.87</v>
      </c>
      <c r="H456" s="379">
        <v>159.76</v>
      </c>
      <c r="I456" s="37">
        <v>0</v>
      </c>
      <c r="J456" s="37">
        <f>H456</f>
        <v>159.76</v>
      </c>
      <c r="K456" s="37">
        <f t="shared" si="101"/>
        <v>2763.848</v>
      </c>
      <c r="L456" s="38">
        <f t="shared" si="102"/>
        <v>4.7826361793412084E-2</v>
      </c>
      <c r="M456" s="38"/>
    </row>
    <row r="457" spans="1:13" s="64" customFormat="1" x14ac:dyDescent="0.25">
      <c r="A457" s="55" t="s">
        <v>604</v>
      </c>
      <c r="B457" s="54" t="s">
        <v>921</v>
      </c>
      <c r="C457" s="54" t="s">
        <v>921</v>
      </c>
      <c r="D457" s="66" t="s">
        <v>605</v>
      </c>
      <c r="E457" s="54" t="s">
        <v>34</v>
      </c>
      <c r="F457" s="46">
        <v>8</v>
      </c>
      <c r="G457" s="379">
        <v>388.32</v>
      </c>
      <c r="H457" s="37">
        <v>0</v>
      </c>
      <c r="I457" s="37">
        <v>0</v>
      </c>
      <c r="J457" s="37">
        <f>G457</f>
        <v>388.32</v>
      </c>
      <c r="K457" s="37">
        <f t="shared" si="101"/>
        <v>3106.56</v>
      </c>
      <c r="L457" s="38">
        <f t="shared" si="102"/>
        <v>5.3756741504215229E-2</v>
      </c>
      <c r="M457" s="38"/>
    </row>
    <row r="458" spans="1:13" s="64" customFormat="1" x14ac:dyDescent="0.25">
      <c r="A458" s="55" t="s">
        <v>894</v>
      </c>
      <c r="B458" s="54" t="s">
        <v>921</v>
      </c>
      <c r="C458" s="54" t="s">
        <v>921</v>
      </c>
      <c r="D458" s="66" t="s">
        <v>690</v>
      </c>
      <c r="E458" s="54" t="s">
        <v>898</v>
      </c>
      <c r="F458" s="46">
        <v>1.05</v>
      </c>
      <c r="G458" s="379">
        <v>506.77</v>
      </c>
      <c r="H458" s="37">
        <v>0</v>
      </c>
      <c r="I458" s="37">
        <v>0</v>
      </c>
      <c r="J458" s="37">
        <f>G458</f>
        <v>506.77</v>
      </c>
      <c r="K458" s="37">
        <f t="shared" si="101"/>
        <v>532.10850000000005</v>
      </c>
      <c r="L458" s="38">
        <f>K458/$K$446</f>
        <v>9.2077471823160378E-3</v>
      </c>
      <c r="M458" s="38"/>
    </row>
    <row r="459" spans="1:13" x14ac:dyDescent="0.25">
      <c r="A459" s="50" t="s">
        <v>606</v>
      </c>
      <c r="B459" s="50"/>
      <c r="C459" s="50"/>
      <c r="D459" s="192" t="s">
        <v>607</v>
      </c>
      <c r="E459" s="50"/>
      <c r="F459" s="42"/>
      <c r="G459" s="26"/>
      <c r="H459" s="26"/>
      <c r="I459" s="26"/>
      <c r="J459" s="26"/>
      <c r="K459" s="26">
        <f>SUM(K460:K465)</f>
        <v>36948.909</v>
      </c>
      <c r="L459" s="29"/>
      <c r="M459" s="29">
        <f>K459/K429</f>
        <v>9.0971386359290113E-2</v>
      </c>
    </row>
    <row r="460" spans="1:13" s="64" customFormat="1" x14ac:dyDescent="0.25">
      <c r="A460" s="55" t="s">
        <v>608</v>
      </c>
      <c r="B460" s="54" t="s">
        <v>921</v>
      </c>
      <c r="C460" s="54" t="s">
        <v>921</v>
      </c>
      <c r="D460" s="66" t="s">
        <v>609</v>
      </c>
      <c r="E460" s="54" t="s">
        <v>34</v>
      </c>
      <c r="F460" s="46">
        <v>1</v>
      </c>
      <c r="G460" s="379">
        <v>5007.4799999999996</v>
      </c>
      <c r="H460" s="37">
        <v>0</v>
      </c>
      <c r="I460" s="37">
        <v>0</v>
      </c>
      <c r="J460" s="37">
        <f>G460</f>
        <v>5007.4799999999996</v>
      </c>
      <c r="K460" s="37">
        <f>F460*J460</f>
        <v>5007.4799999999996</v>
      </c>
      <c r="L460" s="38">
        <f>K460/$K$459</f>
        <v>0.13552443456449553</v>
      </c>
      <c r="M460" s="38"/>
    </row>
    <row r="461" spans="1:13" s="64" customFormat="1" x14ac:dyDescent="0.25">
      <c r="A461" s="55" t="s">
        <v>610</v>
      </c>
      <c r="B461" s="54" t="s">
        <v>921</v>
      </c>
      <c r="C461" s="54" t="s">
        <v>921</v>
      </c>
      <c r="D461" s="66" t="s">
        <v>611</v>
      </c>
      <c r="E461" s="54" t="s">
        <v>11</v>
      </c>
      <c r="F461" s="46">
        <v>47.19</v>
      </c>
      <c r="G461" s="379">
        <v>424.1</v>
      </c>
      <c r="H461" s="37">
        <v>0</v>
      </c>
      <c r="I461" s="37">
        <v>0</v>
      </c>
      <c r="J461" s="37">
        <f t="shared" ref="J461:J462" si="103">G461</f>
        <v>424.1</v>
      </c>
      <c r="K461" s="37">
        <f t="shared" ref="K461:K465" si="104">F461*J461</f>
        <v>20013.278999999999</v>
      </c>
      <c r="L461" s="38">
        <f t="shared" ref="L461:L465" si="105">K461/$K$459</f>
        <v>0.54164735960133492</v>
      </c>
      <c r="M461" s="38"/>
    </row>
    <row r="462" spans="1:13" s="64" customFormat="1" x14ac:dyDescent="0.25">
      <c r="A462" s="55" t="s">
        <v>612</v>
      </c>
      <c r="B462" s="54" t="s">
        <v>921</v>
      </c>
      <c r="C462" s="54" t="s">
        <v>921</v>
      </c>
      <c r="D462" s="66" t="s">
        <v>613</v>
      </c>
      <c r="E462" s="54" t="s">
        <v>11</v>
      </c>
      <c r="F462" s="46">
        <v>342</v>
      </c>
      <c r="G462" s="379">
        <v>3.87</v>
      </c>
      <c r="H462" s="37">
        <v>0</v>
      </c>
      <c r="I462" s="37">
        <v>0</v>
      </c>
      <c r="J462" s="37">
        <f t="shared" si="103"/>
        <v>3.87</v>
      </c>
      <c r="K462" s="37">
        <f t="shared" si="104"/>
        <v>1323.54</v>
      </c>
      <c r="L462" s="38">
        <f t="shared" si="105"/>
        <v>3.5820814086824596E-2</v>
      </c>
      <c r="M462" s="38"/>
    </row>
    <row r="463" spans="1:13" s="64" customFormat="1" ht="25.5" x14ac:dyDescent="0.25">
      <c r="A463" s="54" t="s">
        <v>899</v>
      </c>
      <c r="B463" s="55">
        <v>9702036</v>
      </c>
      <c r="C463" s="54" t="s">
        <v>921</v>
      </c>
      <c r="D463" s="66" t="s">
        <v>900</v>
      </c>
      <c r="E463" s="54" t="s">
        <v>11</v>
      </c>
      <c r="F463" s="46">
        <v>28.5</v>
      </c>
      <c r="G463" s="37">
        <v>464.01</v>
      </c>
      <c r="H463" s="379">
        <v>363.3</v>
      </c>
      <c r="I463" s="37">
        <v>0</v>
      </c>
      <c r="J463" s="37">
        <f>H463</f>
        <v>363.3</v>
      </c>
      <c r="K463" s="37">
        <f t="shared" si="104"/>
        <v>10354.050000000001</v>
      </c>
      <c r="L463" s="38">
        <f t="shared" si="105"/>
        <v>0.28022613604098573</v>
      </c>
      <c r="M463" s="38"/>
    </row>
    <row r="464" spans="1:13" s="64" customFormat="1" x14ac:dyDescent="0.25">
      <c r="A464" s="55" t="s">
        <v>614</v>
      </c>
      <c r="B464" s="54" t="s">
        <v>921</v>
      </c>
      <c r="C464" s="54" t="s">
        <v>921</v>
      </c>
      <c r="D464" s="66" t="s">
        <v>615</v>
      </c>
      <c r="E464" s="54" t="s">
        <v>34</v>
      </c>
      <c r="F464" s="46">
        <v>5</v>
      </c>
      <c r="G464" s="379">
        <v>45.47</v>
      </c>
      <c r="H464" s="37">
        <v>0</v>
      </c>
      <c r="I464" s="37">
        <v>0</v>
      </c>
      <c r="J464" s="37">
        <f>G464</f>
        <v>45.47</v>
      </c>
      <c r="K464" s="37">
        <f t="shared" si="104"/>
        <v>227.35</v>
      </c>
      <c r="L464" s="38">
        <f t="shared" si="105"/>
        <v>6.1530910154884407E-3</v>
      </c>
      <c r="M464" s="38"/>
    </row>
    <row r="465" spans="1:13" s="64" customFormat="1" x14ac:dyDescent="0.25">
      <c r="A465" s="55" t="s">
        <v>616</v>
      </c>
      <c r="B465" s="54" t="s">
        <v>921</v>
      </c>
      <c r="C465" s="54" t="s">
        <v>921</v>
      </c>
      <c r="D465" s="66" t="s">
        <v>617</v>
      </c>
      <c r="E465" s="54" t="s">
        <v>34</v>
      </c>
      <c r="F465" s="46">
        <v>1</v>
      </c>
      <c r="G465" s="379">
        <v>23.21</v>
      </c>
      <c r="H465" s="37">
        <v>0</v>
      </c>
      <c r="I465" s="37">
        <v>0</v>
      </c>
      <c r="J465" s="37">
        <f>G465</f>
        <v>23.21</v>
      </c>
      <c r="K465" s="37">
        <f t="shared" si="104"/>
        <v>23.21</v>
      </c>
      <c r="L465" s="38">
        <f t="shared" si="105"/>
        <v>6.2816469087084552E-4</v>
      </c>
      <c r="M465" s="38"/>
    </row>
    <row r="466" spans="1:13" x14ac:dyDescent="0.25">
      <c r="A466" s="50" t="s">
        <v>618</v>
      </c>
      <c r="B466" s="50"/>
      <c r="C466" s="50"/>
      <c r="D466" s="192" t="s">
        <v>619</v>
      </c>
      <c r="E466" s="50"/>
      <c r="F466" s="42"/>
      <c r="G466" s="26"/>
      <c r="H466" s="26"/>
      <c r="I466" s="26"/>
      <c r="J466" s="26"/>
      <c r="K466" s="26">
        <f>SUM(K467:K467)</f>
        <v>4894.7999999999993</v>
      </c>
      <c r="L466" s="29"/>
      <c r="M466" s="29">
        <f>K466/K429</f>
        <v>1.2051417863283951E-2</v>
      </c>
    </row>
    <row r="467" spans="1:13" s="36" customFormat="1" x14ac:dyDescent="0.25">
      <c r="A467" s="55" t="s">
        <v>620</v>
      </c>
      <c r="B467" s="152" t="s">
        <v>1121</v>
      </c>
      <c r="C467" s="51" t="s">
        <v>921</v>
      </c>
      <c r="D467" s="193" t="s">
        <v>621</v>
      </c>
      <c r="E467" s="51" t="s">
        <v>34</v>
      </c>
      <c r="F467" s="43">
        <v>6</v>
      </c>
      <c r="G467" s="379">
        <v>815.8</v>
      </c>
      <c r="H467" s="34">
        <v>383.73</v>
      </c>
      <c r="I467" s="34">
        <v>0</v>
      </c>
      <c r="J467" s="34">
        <f>G467</f>
        <v>815.8</v>
      </c>
      <c r="K467" s="34">
        <f>F467*J467</f>
        <v>4894.7999999999993</v>
      </c>
      <c r="L467" s="35">
        <f t="shared" ref="L467" si="106">K467/$K$466</f>
        <v>1</v>
      </c>
      <c r="M467" s="35"/>
    </row>
    <row r="468" spans="1:13" x14ac:dyDescent="0.25">
      <c r="A468" s="50" t="s">
        <v>691</v>
      </c>
      <c r="B468" s="50"/>
      <c r="C468" s="50"/>
      <c r="D468" s="192" t="s">
        <v>692</v>
      </c>
      <c r="E468" s="50"/>
      <c r="F468" s="42"/>
      <c r="G468" s="26"/>
      <c r="H468" s="26"/>
      <c r="I468" s="26"/>
      <c r="J468" s="26"/>
      <c r="K468" s="26">
        <f>SUM(K469:K471)</f>
        <v>16381.36</v>
      </c>
      <c r="L468" s="29"/>
      <c r="M468" s="29">
        <f>K468/K429</f>
        <v>4.033231480936611E-2</v>
      </c>
    </row>
    <row r="469" spans="1:13" s="36" customFormat="1" x14ac:dyDescent="0.25">
      <c r="A469" s="51" t="s">
        <v>622</v>
      </c>
      <c r="B469" s="51" t="s">
        <v>921</v>
      </c>
      <c r="C469" s="55">
        <v>97977</v>
      </c>
      <c r="D469" s="193" t="s">
        <v>623</v>
      </c>
      <c r="E469" s="51" t="s">
        <v>34</v>
      </c>
      <c r="F469" s="43">
        <v>8</v>
      </c>
      <c r="G469" s="34">
        <v>1188.72</v>
      </c>
      <c r="H469" s="34">
        <v>0</v>
      </c>
      <c r="I469" s="379">
        <v>1359.49</v>
      </c>
      <c r="J469" s="34">
        <f>I469</f>
        <v>1359.49</v>
      </c>
      <c r="K469" s="34">
        <f>F469*J469</f>
        <v>10875.92</v>
      </c>
      <c r="L469" s="35">
        <f>K469/K468</f>
        <v>0.66392045593284077</v>
      </c>
      <c r="M469" s="35"/>
    </row>
    <row r="470" spans="1:13" s="36" customFormat="1" x14ac:dyDescent="0.25">
      <c r="A470" s="51" t="s">
        <v>624</v>
      </c>
      <c r="B470" s="149" t="s">
        <v>1122</v>
      </c>
      <c r="C470" s="51">
        <v>98104</v>
      </c>
      <c r="D470" s="193" t="s">
        <v>625</v>
      </c>
      <c r="E470" s="51" t="s">
        <v>34</v>
      </c>
      <c r="F470" s="43">
        <v>4</v>
      </c>
      <c r="G470" s="34">
        <v>1580.04</v>
      </c>
      <c r="H470" s="379">
        <v>258.88</v>
      </c>
      <c r="I470" s="34">
        <v>388.23</v>
      </c>
      <c r="J470" s="34">
        <f>H470</f>
        <v>258.88</v>
      </c>
      <c r="K470" s="34">
        <f t="shared" ref="K470:K471" si="107">F470*J470</f>
        <v>1035.52</v>
      </c>
      <c r="L470" s="35">
        <f>K470/K468</f>
        <v>6.3213310738546732E-2</v>
      </c>
      <c r="M470" s="35"/>
    </row>
    <row r="471" spans="1:13" s="36" customFormat="1" x14ac:dyDescent="0.25">
      <c r="A471" s="55" t="s">
        <v>626</v>
      </c>
      <c r="B471" s="51" t="s">
        <v>921</v>
      </c>
      <c r="C471" s="51" t="s">
        <v>921</v>
      </c>
      <c r="D471" s="193" t="s">
        <v>627</v>
      </c>
      <c r="E471" s="51" t="s">
        <v>34</v>
      </c>
      <c r="F471" s="43">
        <v>7</v>
      </c>
      <c r="G471" s="379">
        <v>638.55999999999995</v>
      </c>
      <c r="H471" s="34">
        <v>0</v>
      </c>
      <c r="I471" s="34">
        <v>0</v>
      </c>
      <c r="J471" s="34">
        <f>G471</f>
        <v>638.55999999999995</v>
      </c>
      <c r="K471" s="34">
        <f t="shared" si="107"/>
        <v>4469.92</v>
      </c>
      <c r="L471" s="35">
        <f>K471/K468</f>
        <v>0.27286623332861254</v>
      </c>
      <c r="M471" s="35"/>
    </row>
    <row r="472" spans="1:13" x14ac:dyDescent="0.25">
      <c r="A472" s="50" t="s">
        <v>628</v>
      </c>
      <c r="B472" s="50"/>
      <c r="C472" s="50"/>
      <c r="D472" s="192" t="s">
        <v>629</v>
      </c>
      <c r="E472" s="50"/>
      <c r="F472" s="42"/>
      <c r="G472" s="26"/>
      <c r="H472" s="26"/>
      <c r="I472" s="26"/>
      <c r="J472" s="26"/>
      <c r="K472" s="26">
        <f>SUM(K473)</f>
        <v>10075.2228</v>
      </c>
      <c r="L472" s="29"/>
      <c r="M472" s="29">
        <f>K472/K429</f>
        <v>2.4806063583493864E-2</v>
      </c>
    </row>
    <row r="473" spans="1:13" s="36" customFormat="1" x14ac:dyDescent="0.25">
      <c r="A473" s="51" t="s">
        <v>630</v>
      </c>
      <c r="B473" s="149" t="s">
        <v>1123</v>
      </c>
      <c r="C473" s="51" t="s">
        <v>921</v>
      </c>
      <c r="D473" s="193" t="s">
        <v>631</v>
      </c>
      <c r="E473" s="51" t="s">
        <v>11</v>
      </c>
      <c r="F473" s="43">
        <v>894.78</v>
      </c>
      <c r="G473" s="34">
        <v>14.26</v>
      </c>
      <c r="H473" s="379">
        <v>11.26</v>
      </c>
      <c r="I473" s="34">
        <v>0</v>
      </c>
      <c r="J473" s="34">
        <f>H473</f>
        <v>11.26</v>
      </c>
      <c r="K473" s="34">
        <f>F473*J473</f>
        <v>10075.2228</v>
      </c>
      <c r="L473" s="35">
        <f>K473/K472</f>
        <v>1</v>
      </c>
      <c r="M473" s="35"/>
    </row>
    <row r="474" spans="1:13" x14ac:dyDescent="0.25">
      <c r="A474" s="50" t="s">
        <v>632</v>
      </c>
      <c r="B474" s="50"/>
      <c r="C474" s="50"/>
      <c r="D474" s="192" t="s">
        <v>633</v>
      </c>
      <c r="E474" s="50"/>
      <c r="F474" s="42"/>
      <c r="G474" s="26"/>
      <c r="H474" s="26"/>
      <c r="I474" s="26"/>
      <c r="J474" s="26"/>
      <c r="K474" s="26">
        <f>SUM(K475:K484)</f>
        <v>16902.77</v>
      </c>
      <c r="L474" s="29"/>
      <c r="M474" s="29">
        <f>K474/K429</f>
        <v>4.1616070997176617E-2</v>
      </c>
    </row>
    <row r="475" spans="1:13" s="36" customFormat="1" ht="25.5" x14ac:dyDescent="0.25">
      <c r="A475" s="55" t="s">
        <v>634</v>
      </c>
      <c r="B475" s="152" t="s">
        <v>1124</v>
      </c>
      <c r="C475" s="51" t="s">
        <v>921</v>
      </c>
      <c r="D475" s="193" t="s">
        <v>635</v>
      </c>
      <c r="E475" s="51" t="s">
        <v>34</v>
      </c>
      <c r="F475" s="43">
        <v>1</v>
      </c>
      <c r="G475" s="34">
        <v>69.2</v>
      </c>
      <c r="H475" s="34">
        <v>179.9</v>
      </c>
      <c r="I475" s="34">
        <v>0</v>
      </c>
      <c r="J475" s="34">
        <f>G475</f>
        <v>69.2</v>
      </c>
      <c r="K475" s="34">
        <f>F475*J475</f>
        <v>69.2</v>
      </c>
      <c r="L475" s="35">
        <f>K475/$K$474</f>
        <v>4.0940035272325186E-3</v>
      </c>
      <c r="M475" s="35"/>
    </row>
    <row r="476" spans="1:13" s="36" customFormat="1" ht="25.5" x14ac:dyDescent="0.25">
      <c r="A476" s="55" t="s">
        <v>636</v>
      </c>
      <c r="B476" s="51" t="s">
        <v>921</v>
      </c>
      <c r="C476" s="51" t="s">
        <v>921</v>
      </c>
      <c r="D476" s="193" t="s">
        <v>637</v>
      </c>
      <c r="E476" s="51" t="s">
        <v>34</v>
      </c>
      <c r="F476" s="43">
        <v>7</v>
      </c>
      <c r="G476" s="34">
        <v>71.540000000000006</v>
      </c>
      <c r="H476" s="34">
        <v>0</v>
      </c>
      <c r="I476" s="34">
        <v>0</v>
      </c>
      <c r="J476" s="34">
        <f t="shared" ref="J476:J484" si="108">G476</f>
        <v>71.540000000000006</v>
      </c>
      <c r="K476" s="34">
        <f t="shared" ref="K476:K484" si="109">F476*J476</f>
        <v>500.78000000000003</v>
      </c>
      <c r="L476" s="35">
        <f t="shared" ref="L476:L484" si="110">K476/$K$474</f>
        <v>2.9627096623807813E-2</v>
      </c>
      <c r="M476" s="35"/>
    </row>
    <row r="477" spans="1:13" s="36" customFormat="1" ht="25.5" x14ac:dyDescent="0.25">
      <c r="A477" s="55" t="s">
        <v>638</v>
      </c>
      <c r="B477" s="51" t="s">
        <v>921</v>
      </c>
      <c r="C477" s="51" t="s">
        <v>921</v>
      </c>
      <c r="D477" s="193" t="s">
        <v>639</v>
      </c>
      <c r="E477" s="51" t="s">
        <v>34</v>
      </c>
      <c r="F477" s="43">
        <v>23</v>
      </c>
      <c r="G477" s="34">
        <v>77.23</v>
      </c>
      <c r="H477" s="34">
        <v>0</v>
      </c>
      <c r="I477" s="34">
        <v>0</v>
      </c>
      <c r="J477" s="34">
        <f t="shared" si="108"/>
        <v>77.23</v>
      </c>
      <c r="K477" s="34">
        <f t="shared" si="109"/>
        <v>1776.2900000000002</v>
      </c>
      <c r="L477" s="35">
        <f t="shared" si="110"/>
        <v>0.10508869256340825</v>
      </c>
      <c r="M477" s="35"/>
    </row>
    <row r="478" spans="1:13" s="36" customFormat="1" ht="25.5" x14ac:dyDescent="0.25">
      <c r="A478" s="55" t="s">
        <v>640</v>
      </c>
      <c r="B478" s="51" t="s">
        <v>921</v>
      </c>
      <c r="C478" s="51" t="s">
        <v>921</v>
      </c>
      <c r="D478" s="193" t="s">
        <v>641</v>
      </c>
      <c r="E478" s="51" t="s">
        <v>34</v>
      </c>
      <c r="F478" s="43">
        <v>40</v>
      </c>
      <c r="G478" s="34">
        <v>220.48</v>
      </c>
      <c r="H478" s="34">
        <v>0</v>
      </c>
      <c r="I478" s="34">
        <v>0</v>
      </c>
      <c r="J478" s="34">
        <f t="shared" si="108"/>
        <v>220.48</v>
      </c>
      <c r="K478" s="34">
        <f t="shared" si="109"/>
        <v>8819.1999999999989</v>
      </c>
      <c r="L478" s="35">
        <f t="shared" si="110"/>
        <v>0.52176063449955234</v>
      </c>
      <c r="M478" s="35"/>
    </row>
    <row r="479" spans="1:13" s="36" customFormat="1" ht="25.5" x14ac:dyDescent="0.25">
      <c r="A479" s="55" t="s">
        <v>901</v>
      </c>
      <c r="B479" s="51" t="s">
        <v>921</v>
      </c>
      <c r="C479" s="51" t="s">
        <v>921</v>
      </c>
      <c r="D479" s="193" t="s">
        <v>902</v>
      </c>
      <c r="E479" s="51" t="s">
        <v>34</v>
      </c>
      <c r="F479" s="43">
        <v>4</v>
      </c>
      <c r="G479" s="34">
        <v>222.81</v>
      </c>
      <c r="H479" s="34">
        <v>0</v>
      </c>
      <c r="I479" s="34">
        <v>0</v>
      </c>
      <c r="J479" s="34">
        <f t="shared" si="108"/>
        <v>222.81</v>
      </c>
      <c r="K479" s="34">
        <f t="shared" si="109"/>
        <v>891.24</v>
      </c>
      <c r="L479" s="35">
        <f t="shared" si="110"/>
        <v>5.272745236431662E-2</v>
      </c>
      <c r="M479" s="35"/>
    </row>
    <row r="480" spans="1:13" s="36" customFormat="1" ht="25.5" x14ac:dyDescent="0.25">
      <c r="A480" s="55" t="s">
        <v>642</v>
      </c>
      <c r="B480" s="51" t="s">
        <v>921</v>
      </c>
      <c r="C480" s="51" t="s">
        <v>921</v>
      </c>
      <c r="D480" s="193" t="s">
        <v>643</v>
      </c>
      <c r="E480" s="51" t="s">
        <v>34</v>
      </c>
      <c r="F480" s="43">
        <v>4</v>
      </c>
      <c r="G480" s="34">
        <v>222.81</v>
      </c>
      <c r="H480" s="34">
        <v>0</v>
      </c>
      <c r="I480" s="34">
        <v>0</v>
      </c>
      <c r="J480" s="34">
        <f t="shared" si="108"/>
        <v>222.81</v>
      </c>
      <c r="K480" s="34">
        <f t="shared" si="109"/>
        <v>891.24</v>
      </c>
      <c r="L480" s="35">
        <f t="shared" si="110"/>
        <v>5.272745236431662E-2</v>
      </c>
      <c r="M480" s="35"/>
    </row>
    <row r="481" spans="1:13" s="36" customFormat="1" ht="25.5" x14ac:dyDescent="0.25">
      <c r="A481" s="55" t="s">
        <v>644</v>
      </c>
      <c r="B481" s="51" t="s">
        <v>921</v>
      </c>
      <c r="C481" s="51" t="s">
        <v>921</v>
      </c>
      <c r="D481" s="193" t="s">
        <v>645</v>
      </c>
      <c r="E481" s="51" t="s">
        <v>34</v>
      </c>
      <c r="F481" s="43">
        <v>31</v>
      </c>
      <c r="G481" s="34">
        <v>87.11</v>
      </c>
      <c r="H481" s="34">
        <v>0</v>
      </c>
      <c r="I481" s="34">
        <v>0</v>
      </c>
      <c r="J481" s="34">
        <f t="shared" si="108"/>
        <v>87.11</v>
      </c>
      <c r="K481" s="34">
        <f t="shared" si="109"/>
        <v>2700.41</v>
      </c>
      <c r="L481" s="35">
        <f t="shared" si="110"/>
        <v>0.15976138822216712</v>
      </c>
      <c r="M481" s="35"/>
    </row>
    <row r="482" spans="1:13" s="36" customFormat="1" ht="25.5" x14ac:dyDescent="0.25">
      <c r="A482" s="55" t="s">
        <v>646</v>
      </c>
      <c r="B482" s="51" t="s">
        <v>921</v>
      </c>
      <c r="C482" s="51" t="s">
        <v>921</v>
      </c>
      <c r="D482" s="193" t="s">
        <v>647</v>
      </c>
      <c r="E482" s="51" t="s">
        <v>34</v>
      </c>
      <c r="F482" s="43">
        <v>1</v>
      </c>
      <c r="G482" s="34">
        <v>355.16</v>
      </c>
      <c r="H482" s="34">
        <v>0</v>
      </c>
      <c r="I482" s="34">
        <v>0</v>
      </c>
      <c r="J482" s="34">
        <f t="shared" si="108"/>
        <v>355.16</v>
      </c>
      <c r="K482" s="34">
        <f t="shared" si="109"/>
        <v>355.16</v>
      </c>
      <c r="L482" s="35">
        <f t="shared" si="110"/>
        <v>2.1011940646414762E-2</v>
      </c>
      <c r="M482" s="35"/>
    </row>
    <row r="483" spans="1:13" s="36" customFormat="1" ht="25.5" x14ac:dyDescent="0.25">
      <c r="A483" s="55" t="s">
        <v>648</v>
      </c>
      <c r="B483" s="51" t="s">
        <v>921</v>
      </c>
      <c r="C483" s="51" t="s">
        <v>921</v>
      </c>
      <c r="D483" s="193" t="s">
        <v>649</v>
      </c>
      <c r="E483" s="51" t="s">
        <v>34</v>
      </c>
      <c r="F483" s="43">
        <v>1</v>
      </c>
      <c r="G483" s="34">
        <v>468.64</v>
      </c>
      <c r="H483" s="34">
        <v>0</v>
      </c>
      <c r="I483" s="34">
        <v>0</v>
      </c>
      <c r="J483" s="34">
        <f t="shared" si="108"/>
        <v>468.64</v>
      </c>
      <c r="K483" s="34">
        <f t="shared" si="109"/>
        <v>468.64</v>
      </c>
      <c r="L483" s="35">
        <f t="shared" si="110"/>
        <v>2.7725633135870627E-2</v>
      </c>
      <c r="M483" s="35"/>
    </row>
    <row r="484" spans="1:13" s="36" customFormat="1" ht="15.75" thickBot="1" x14ac:dyDescent="0.3">
      <c r="A484" s="155" t="s">
        <v>650</v>
      </c>
      <c r="B484" s="156" t="s">
        <v>921</v>
      </c>
      <c r="C484" s="156" t="s">
        <v>921</v>
      </c>
      <c r="D484" s="214" t="s">
        <v>651</v>
      </c>
      <c r="E484" s="156" t="s">
        <v>34</v>
      </c>
      <c r="F484" s="158">
        <v>1</v>
      </c>
      <c r="G484" s="154">
        <v>430.61</v>
      </c>
      <c r="H484" s="154">
        <v>0</v>
      </c>
      <c r="I484" s="154">
        <v>0</v>
      </c>
      <c r="J484" s="154">
        <f t="shared" si="108"/>
        <v>430.61</v>
      </c>
      <c r="K484" s="154">
        <f t="shared" si="109"/>
        <v>430.61</v>
      </c>
      <c r="L484" s="159">
        <f t="shared" si="110"/>
        <v>2.547570605291322E-2</v>
      </c>
      <c r="M484" s="159"/>
    </row>
    <row r="485" spans="1:13" s="13" customFormat="1" ht="16.5" customHeight="1" x14ac:dyDescent="0.25">
      <c r="A485" s="258" t="s">
        <v>686</v>
      </c>
      <c r="B485" s="259"/>
      <c r="C485" s="259"/>
      <c r="D485" s="259"/>
      <c r="E485" s="259"/>
      <c r="F485" s="259"/>
      <c r="G485" s="259"/>
      <c r="H485" s="235">
        <f>K19+K32+K55+K64+K77+K100+K129+K138+K252+K350+K353+K363+K380+K402+K410+K429</f>
        <v>2762939.7716000001</v>
      </c>
      <c r="I485" s="235"/>
      <c r="J485" s="235"/>
      <c r="K485" s="235"/>
      <c r="L485" s="235"/>
      <c r="M485" s="236"/>
    </row>
    <row r="486" spans="1:13" ht="15" customHeight="1" x14ac:dyDescent="0.25">
      <c r="A486" s="260"/>
      <c r="B486" s="261"/>
      <c r="C486" s="261"/>
      <c r="D486" s="261"/>
      <c r="E486" s="261"/>
      <c r="F486" s="261"/>
      <c r="G486" s="261"/>
      <c r="H486" s="237"/>
      <c r="I486" s="237"/>
      <c r="J486" s="237"/>
      <c r="K486" s="237"/>
      <c r="L486" s="237"/>
      <c r="M486" s="238"/>
    </row>
    <row r="487" spans="1:13" ht="15" customHeight="1" x14ac:dyDescent="0.25">
      <c r="A487" s="260"/>
      <c r="B487" s="261"/>
      <c r="C487" s="261"/>
      <c r="D487" s="261"/>
      <c r="E487" s="261"/>
      <c r="F487" s="261"/>
      <c r="G487" s="261"/>
      <c r="H487" s="237"/>
      <c r="I487" s="237"/>
      <c r="J487" s="237"/>
      <c r="K487" s="237"/>
      <c r="L487" s="237"/>
      <c r="M487" s="238"/>
    </row>
    <row r="488" spans="1:13" ht="15" customHeight="1" thickBot="1" x14ac:dyDescent="0.3">
      <c r="A488" s="262"/>
      <c r="B488" s="263"/>
      <c r="C488" s="263"/>
      <c r="D488" s="263"/>
      <c r="E488" s="263"/>
      <c r="F488" s="263"/>
      <c r="G488" s="263"/>
      <c r="H488" s="239"/>
      <c r="I488" s="239"/>
      <c r="J488" s="239"/>
      <c r="K488" s="239"/>
      <c r="L488" s="239"/>
      <c r="M488" s="240"/>
    </row>
    <row r="489" spans="1:13" x14ac:dyDescent="0.25">
      <c r="D489" s="194"/>
    </row>
    <row r="490" spans="1:13" x14ac:dyDescent="0.25">
      <c r="D490" s="194"/>
    </row>
    <row r="491" spans="1:13" x14ac:dyDescent="0.25">
      <c r="D491" s="194"/>
    </row>
    <row r="492" spans="1:13" x14ac:dyDescent="0.25">
      <c r="D492" s="194"/>
    </row>
    <row r="493" spans="1:13" x14ac:dyDescent="0.25">
      <c r="D493" s="194"/>
    </row>
    <row r="494" spans="1:13" x14ac:dyDescent="0.25">
      <c r="D494" s="194"/>
    </row>
  </sheetData>
  <sheetProtection algorithmName="SHA-512" hashValue="nxQvd8xcLahk2U+KqOgfBeo8hMrS56nFiC+QYJREGXpkQfEzJ1dm4jmVRxUnR/ucxpyOcA4pdT+HTw/kck/X0w==" saltValue="S94Cn55cA5OEfjPZHSmQlw==" spinCount="100000" sheet="1" objects="1" scenarios="1"/>
  <mergeCells count="23">
    <mergeCell ref="A485:G488"/>
    <mergeCell ref="A19:C19"/>
    <mergeCell ref="D19:D20"/>
    <mergeCell ref="J19:J20"/>
    <mergeCell ref="G19:G20"/>
    <mergeCell ref="H19:H20"/>
    <mergeCell ref="I19:I20"/>
    <mergeCell ref="H485:M488"/>
    <mergeCell ref="L18:L20"/>
    <mergeCell ref="A1:M10"/>
    <mergeCell ref="B14:M14"/>
    <mergeCell ref="B13:J13"/>
    <mergeCell ref="B12:D12"/>
    <mergeCell ref="G18:J18"/>
    <mergeCell ref="A15:M15"/>
    <mergeCell ref="A16:D16"/>
    <mergeCell ref="A17:M17"/>
    <mergeCell ref="A18:C18"/>
    <mergeCell ref="E12:G12"/>
    <mergeCell ref="F18:F20"/>
    <mergeCell ref="E18:E20"/>
    <mergeCell ref="K19:K20"/>
    <mergeCell ref="M19:M2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7" orientation="portrait" r:id="rId1"/>
  <colBreaks count="1" manualBreakCount="1">
    <brk id="13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4"/>
  <sheetViews>
    <sheetView view="pageBreakPreview" zoomScaleNormal="100" zoomScaleSheetLayoutView="100" workbookViewId="0">
      <selection activeCell="C19" sqref="C19"/>
    </sheetView>
  </sheetViews>
  <sheetFormatPr defaultRowHeight="15" x14ac:dyDescent="0.25"/>
  <cols>
    <col min="1" max="1" width="14.85546875" style="3" bestFit="1" customWidth="1"/>
    <col min="2" max="2" width="43.42578125" style="216" customWidth="1"/>
    <col min="3" max="3" width="15.28515625" style="7" customWidth="1"/>
    <col min="4" max="4" width="7.28515625" style="6" hidden="1" customWidth="1"/>
    <col min="5" max="5" width="9.140625" hidden="1" customWidth="1"/>
    <col min="6" max="6" width="2.42578125" hidden="1" customWidth="1"/>
    <col min="7" max="7" width="8" hidden="1" customWidth="1"/>
    <col min="8" max="8" width="6.85546875" hidden="1" customWidth="1"/>
    <col min="9" max="9" width="2.42578125" hidden="1" customWidth="1"/>
    <col min="10" max="10" width="7.5703125" hidden="1" customWidth="1"/>
    <col min="11" max="11" width="4.85546875" hidden="1" customWidth="1"/>
    <col min="12" max="12" width="2" hidden="1" customWidth="1"/>
    <col min="13" max="13" width="7.7109375" customWidth="1"/>
    <col min="14" max="14" width="13.28515625" style="130" bestFit="1" customWidth="1"/>
    <col min="15" max="15" width="2.140625" bestFit="1" customWidth="1"/>
    <col min="16" max="16" width="8.140625" bestFit="1" customWidth="1"/>
    <col min="17" max="17" width="8.42578125" customWidth="1"/>
    <col min="18" max="18" width="5.42578125" customWidth="1"/>
    <col min="19" max="19" width="7.42578125" customWidth="1"/>
    <col min="20" max="20" width="7.140625" customWidth="1"/>
    <col min="21" max="21" width="8.28515625" customWidth="1"/>
    <col min="22" max="22" width="7.140625" bestFit="1" customWidth="1"/>
    <col min="23" max="23" width="9.7109375" customWidth="1"/>
    <col min="24" max="24" width="6.5703125" customWidth="1"/>
    <col min="25" max="25" width="7.140625" bestFit="1" customWidth="1"/>
    <col min="26" max="26" width="8.5703125" customWidth="1"/>
    <col min="27" max="27" width="6.85546875" customWidth="1"/>
    <col min="28" max="28" width="8.140625" bestFit="1" customWidth="1"/>
    <col min="29" max="29" width="8.7109375" customWidth="1"/>
    <col min="30" max="30" width="7.85546875" customWidth="1"/>
    <col min="31" max="31" width="7.140625" bestFit="1" customWidth="1"/>
    <col min="32" max="32" width="7.42578125" customWidth="1"/>
    <col min="33" max="33" width="8.28515625" customWidth="1"/>
    <col min="34" max="34" width="7.140625" bestFit="1" customWidth="1"/>
    <col min="35" max="35" width="8.7109375" customWidth="1"/>
    <col min="36" max="36" width="7.85546875" customWidth="1"/>
    <col min="37" max="37" width="7.140625" bestFit="1" customWidth="1"/>
    <col min="38" max="38" width="8.7109375" customWidth="1"/>
    <col min="39" max="39" width="6.7109375" customWidth="1"/>
    <col min="40" max="42" width="8" customWidth="1"/>
    <col min="43" max="43" width="10.140625" customWidth="1"/>
    <col min="44" max="44" width="15.85546875" bestFit="1" customWidth="1"/>
  </cols>
  <sheetData>
    <row r="1" spans="1:44" x14ac:dyDescent="0.25">
      <c r="A1" s="277"/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  <c r="N1" s="277"/>
      <c r="O1" s="277"/>
      <c r="P1" s="277"/>
      <c r="Q1" s="277"/>
      <c r="R1" s="277"/>
      <c r="S1" s="277"/>
      <c r="T1" s="277"/>
      <c r="U1" s="277"/>
      <c r="V1" s="277"/>
      <c r="W1" s="277"/>
      <c r="X1" s="277"/>
      <c r="Y1" s="277"/>
      <c r="Z1" s="277"/>
      <c r="AA1" s="277"/>
      <c r="AB1" s="277"/>
      <c r="AC1" s="277"/>
      <c r="AD1" s="277"/>
      <c r="AE1" s="277"/>
      <c r="AF1" s="277"/>
      <c r="AG1" s="277"/>
      <c r="AH1" s="277"/>
      <c r="AI1" s="277"/>
      <c r="AJ1" s="277"/>
      <c r="AK1" s="277"/>
      <c r="AL1" s="277"/>
      <c r="AM1" s="277"/>
      <c r="AN1" s="277"/>
      <c r="AO1" s="277"/>
      <c r="AP1" s="277"/>
      <c r="AQ1" s="277"/>
      <c r="AR1" s="277"/>
    </row>
    <row r="2" spans="1:44" x14ac:dyDescent="0.25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77"/>
      <c r="AG2" s="277"/>
      <c r="AH2" s="277"/>
      <c r="AI2" s="277"/>
      <c r="AJ2" s="277"/>
      <c r="AK2" s="277"/>
      <c r="AL2" s="277"/>
      <c r="AM2" s="277"/>
      <c r="AN2" s="277"/>
      <c r="AO2" s="277"/>
      <c r="AP2" s="277"/>
      <c r="AQ2" s="277"/>
      <c r="AR2" s="277"/>
    </row>
    <row r="3" spans="1:44" x14ac:dyDescent="0.25">
      <c r="A3" s="277"/>
      <c r="B3" s="277"/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7"/>
      <c r="O3" s="277"/>
      <c r="P3" s="277"/>
      <c r="Q3" s="277"/>
      <c r="R3" s="277"/>
      <c r="S3" s="277"/>
      <c r="T3" s="277"/>
      <c r="U3" s="277"/>
      <c r="V3" s="277"/>
      <c r="W3" s="277"/>
      <c r="X3" s="277"/>
      <c r="Y3" s="277"/>
      <c r="Z3" s="277"/>
      <c r="AA3" s="277"/>
      <c r="AB3" s="277"/>
      <c r="AC3" s="277"/>
      <c r="AD3" s="277"/>
      <c r="AE3" s="277"/>
      <c r="AF3" s="277"/>
      <c r="AG3" s="277"/>
      <c r="AH3" s="277"/>
      <c r="AI3" s="277"/>
      <c r="AJ3" s="277"/>
      <c r="AK3" s="277"/>
      <c r="AL3" s="277"/>
      <c r="AM3" s="277"/>
      <c r="AN3" s="277"/>
      <c r="AO3" s="277"/>
      <c r="AP3" s="277"/>
      <c r="AQ3" s="277"/>
      <c r="AR3" s="277"/>
    </row>
    <row r="4" spans="1:44" x14ac:dyDescent="0.25">
      <c r="A4" s="277"/>
      <c r="B4" s="277"/>
      <c r="C4" s="277"/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77"/>
      <c r="S4" s="277"/>
      <c r="T4" s="277"/>
      <c r="U4" s="277"/>
      <c r="V4" s="277"/>
      <c r="W4" s="277"/>
      <c r="X4" s="277"/>
      <c r="Y4" s="277"/>
      <c r="Z4" s="277"/>
      <c r="AA4" s="277"/>
      <c r="AB4" s="277"/>
      <c r="AC4" s="277"/>
      <c r="AD4" s="277"/>
      <c r="AE4" s="277"/>
      <c r="AF4" s="277"/>
      <c r="AG4" s="277"/>
      <c r="AH4" s="277"/>
      <c r="AI4" s="277"/>
      <c r="AJ4" s="277"/>
      <c r="AK4" s="277"/>
      <c r="AL4" s="277"/>
      <c r="AM4" s="277"/>
      <c r="AN4" s="277"/>
      <c r="AO4" s="277"/>
      <c r="AP4" s="277"/>
      <c r="AQ4" s="277"/>
      <c r="AR4" s="277"/>
    </row>
    <row r="5" spans="1:44" x14ac:dyDescent="0.25">
      <c r="A5" s="277"/>
      <c r="B5" s="277"/>
      <c r="C5" s="277"/>
      <c r="D5" s="277"/>
      <c r="E5" s="277"/>
      <c r="F5" s="277"/>
      <c r="G5" s="277"/>
      <c r="H5" s="277"/>
      <c r="I5" s="277"/>
      <c r="J5" s="277"/>
      <c r="K5" s="277"/>
      <c r="L5" s="277"/>
      <c r="M5" s="277"/>
      <c r="N5" s="277"/>
      <c r="O5" s="277"/>
      <c r="P5" s="277"/>
      <c r="Q5" s="277"/>
      <c r="R5" s="277"/>
      <c r="S5" s="277"/>
      <c r="T5" s="277"/>
      <c r="U5" s="277"/>
      <c r="V5" s="277"/>
      <c r="W5" s="277"/>
      <c r="X5" s="277"/>
      <c r="Y5" s="277"/>
      <c r="Z5" s="277"/>
      <c r="AA5" s="277"/>
      <c r="AB5" s="277"/>
      <c r="AC5" s="277"/>
      <c r="AD5" s="277"/>
      <c r="AE5" s="277"/>
      <c r="AF5" s="277"/>
      <c r="AG5" s="277"/>
      <c r="AH5" s="277"/>
      <c r="AI5" s="277"/>
      <c r="AJ5" s="277"/>
      <c r="AK5" s="277"/>
      <c r="AL5" s="277"/>
      <c r="AM5" s="277"/>
      <c r="AN5" s="277"/>
      <c r="AO5" s="277"/>
      <c r="AP5" s="277"/>
      <c r="AQ5" s="277"/>
      <c r="AR5" s="277"/>
    </row>
    <row r="6" spans="1:44" x14ac:dyDescent="0.25">
      <c r="A6" s="277"/>
      <c r="B6" s="277"/>
      <c r="C6" s="277"/>
      <c r="D6" s="277"/>
      <c r="E6" s="277"/>
      <c r="F6" s="277"/>
      <c r="G6" s="277"/>
      <c r="H6" s="277"/>
      <c r="I6" s="277"/>
      <c r="J6" s="277"/>
      <c r="K6" s="277"/>
      <c r="L6" s="277"/>
      <c r="M6" s="277"/>
      <c r="N6" s="277"/>
      <c r="O6" s="277"/>
      <c r="P6" s="277"/>
      <c r="Q6" s="277"/>
      <c r="R6" s="277"/>
      <c r="S6" s="277"/>
      <c r="T6" s="277"/>
      <c r="U6" s="277"/>
      <c r="V6" s="277"/>
      <c r="W6" s="277"/>
      <c r="X6" s="277"/>
      <c r="Y6" s="277"/>
      <c r="Z6" s="277"/>
      <c r="AA6" s="277"/>
      <c r="AB6" s="277"/>
      <c r="AC6" s="277"/>
      <c r="AD6" s="277"/>
      <c r="AE6" s="277"/>
      <c r="AF6" s="277"/>
      <c r="AG6" s="277"/>
      <c r="AH6" s="277"/>
      <c r="AI6" s="277"/>
      <c r="AJ6" s="277"/>
      <c r="AK6" s="277"/>
      <c r="AL6" s="277"/>
      <c r="AM6" s="277"/>
      <c r="AN6" s="277"/>
      <c r="AO6" s="277"/>
      <c r="AP6" s="277"/>
      <c r="AQ6" s="277"/>
      <c r="AR6" s="277"/>
    </row>
    <row r="7" spans="1:44" x14ac:dyDescent="0.25">
      <c r="A7" s="277"/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  <c r="AD7" s="277"/>
      <c r="AE7" s="277"/>
      <c r="AF7" s="277"/>
      <c r="AG7" s="277"/>
      <c r="AH7" s="277"/>
      <c r="AI7" s="277"/>
      <c r="AJ7" s="277"/>
      <c r="AK7" s="277"/>
      <c r="AL7" s="277"/>
      <c r="AM7" s="277"/>
      <c r="AN7" s="277"/>
      <c r="AO7" s="277"/>
      <c r="AP7" s="277"/>
      <c r="AQ7" s="277"/>
      <c r="AR7" s="277"/>
    </row>
    <row r="8" spans="1:44" ht="15.75" thickBot="1" x14ac:dyDescent="0.3">
      <c r="A8" s="278"/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78"/>
      <c r="Y8" s="278"/>
      <c r="Z8" s="278"/>
      <c r="AA8" s="278"/>
      <c r="AB8" s="278"/>
      <c r="AC8" s="278"/>
      <c r="AD8" s="278"/>
      <c r="AE8" s="278"/>
      <c r="AF8" s="278"/>
      <c r="AG8" s="278"/>
      <c r="AH8" s="278"/>
      <c r="AI8" s="278"/>
      <c r="AJ8" s="278"/>
      <c r="AK8" s="278"/>
      <c r="AL8" s="278"/>
      <c r="AM8" s="278"/>
      <c r="AN8" s="278"/>
      <c r="AO8" s="278"/>
      <c r="AP8" s="278"/>
      <c r="AQ8" s="278"/>
      <c r="AR8" s="278"/>
    </row>
    <row r="9" spans="1:44" x14ac:dyDescent="0.25">
      <c r="A9" s="200" t="s">
        <v>0</v>
      </c>
      <c r="B9" s="280" t="s">
        <v>1142</v>
      </c>
      <c r="C9" s="280"/>
      <c r="D9" s="203"/>
      <c r="E9" s="203"/>
      <c r="F9" s="203"/>
      <c r="G9" s="203"/>
      <c r="H9" s="204"/>
      <c r="I9" s="204"/>
      <c r="J9" s="217"/>
      <c r="K9" s="217"/>
      <c r="L9" s="217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  <c r="Z9" s="271"/>
      <c r="AA9" s="271"/>
      <c r="AB9" s="271"/>
      <c r="AC9" s="271"/>
      <c r="AD9" s="271"/>
      <c r="AE9" s="271"/>
      <c r="AF9" s="271"/>
      <c r="AG9" s="271"/>
      <c r="AH9" s="271"/>
      <c r="AI9" s="271"/>
      <c r="AJ9" s="271"/>
      <c r="AK9" s="271"/>
      <c r="AL9" s="271"/>
      <c r="AM9" s="271"/>
      <c r="AN9" s="271"/>
      <c r="AO9" s="271"/>
      <c r="AP9" s="271"/>
      <c r="AQ9" s="271"/>
      <c r="AR9" s="272"/>
    </row>
    <row r="10" spans="1:44" x14ac:dyDescent="0.25">
      <c r="A10" s="206" t="s">
        <v>1</v>
      </c>
      <c r="B10" s="281" t="s">
        <v>1143</v>
      </c>
      <c r="C10" s="281"/>
      <c r="D10" s="19"/>
      <c r="E10" s="19"/>
      <c r="F10" s="19"/>
      <c r="G10" s="65"/>
      <c r="H10" s="69"/>
      <c r="I10" s="85"/>
      <c r="J10" s="2"/>
      <c r="K10" s="2"/>
      <c r="L10" s="2"/>
      <c r="M10" s="273"/>
      <c r="N10" s="273"/>
      <c r="O10" s="273"/>
      <c r="P10" s="273"/>
      <c r="Q10" s="273"/>
      <c r="R10" s="273"/>
      <c r="S10" s="273"/>
      <c r="T10" s="273"/>
      <c r="U10" s="273"/>
      <c r="V10" s="273"/>
      <c r="W10" s="273"/>
      <c r="X10" s="273"/>
      <c r="Y10" s="273"/>
      <c r="Z10" s="273"/>
      <c r="AA10" s="273"/>
      <c r="AB10" s="273"/>
      <c r="AC10" s="273"/>
      <c r="AD10" s="273"/>
      <c r="AE10" s="273"/>
      <c r="AF10" s="273"/>
      <c r="AG10" s="273"/>
      <c r="AH10" s="273"/>
      <c r="AI10" s="273"/>
      <c r="AJ10" s="273"/>
      <c r="AK10" s="273"/>
      <c r="AL10" s="273"/>
      <c r="AM10" s="273"/>
      <c r="AN10" s="273"/>
      <c r="AO10" s="273"/>
      <c r="AP10" s="273"/>
      <c r="AQ10" s="273"/>
      <c r="AR10" s="274"/>
    </row>
    <row r="11" spans="1:44" ht="30.75" customHeight="1" x14ac:dyDescent="0.25">
      <c r="A11" s="206" t="s">
        <v>2</v>
      </c>
      <c r="B11" s="283" t="s">
        <v>1141</v>
      </c>
      <c r="C11" s="283"/>
      <c r="D11" s="283"/>
      <c r="E11" s="283"/>
      <c r="F11" s="283"/>
      <c r="G11" s="19"/>
      <c r="H11" s="19"/>
      <c r="I11" s="21"/>
      <c r="J11" s="2"/>
      <c r="K11" s="2"/>
      <c r="L11" s="2"/>
      <c r="M11" s="273"/>
      <c r="N11" s="273"/>
      <c r="O11" s="273"/>
      <c r="P11" s="273"/>
      <c r="Q11" s="273"/>
      <c r="R11" s="273"/>
      <c r="S11" s="273"/>
      <c r="T11" s="273"/>
      <c r="U11" s="273"/>
      <c r="V11" s="273"/>
      <c r="W11" s="273"/>
      <c r="X11" s="273"/>
      <c r="Y11" s="273"/>
      <c r="Z11" s="273"/>
      <c r="AA11" s="273"/>
      <c r="AB11" s="273"/>
      <c r="AC11" s="273"/>
      <c r="AD11" s="273"/>
      <c r="AE11" s="273"/>
      <c r="AF11" s="273"/>
      <c r="AG11" s="273"/>
      <c r="AH11" s="273"/>
      <c r="AI11" s="273"/>
      <c r="AJ11" s="273"/>
      <c r="AK11" s="273"/>
      <c r="AL11" s="273"/>
      <c r="AM11" s="273"/>
      <c r="AN11" s="273"/>
      <c r="AO11" s="273"/>
      <c r="AP11" s="273"/>
      <c r="AQ11" s="273"/>
      <c r="AR11" s="274"/>
    </row>
    <row r="12" spans="1:44" ht="15.75" thickBot="1" x14ac:dyDescent="0.3">
      <c r="A12" s="218" t="s">
        <v>3</v>
      </c>
      <c r="B12" s="251" t="s">
        <v>1140</v>
      </c>
      <c r="C12" s="251"/>
      <c r="D12" s="251"/>
      <c r="E12" s="251"/>
      <c r="F12" s="251"/>
      <c r="G12" s="251"/>
      <c r="H12" s="251"/>
      <c r="I12" s="251"/>
      <c r="J12" s="219"/>
      <c r="K12" s="219"/>
      <c r="L12" s="219"/>
      <c r="M12" s="275"/>
      <c r="N12" s="275"/>
      <c r="O12" s="275"/>
      <c r="P12" s="275"/>
      <c r="Q12" s="275"/>
      <c r="R12" s="275"/>
      <c r="S12" s="275"/>
      <c r="T12" s="275"/>
      <c r="U12" s="275"/>
      <c r="V12" s="275"/>
      <c r="W12" s="275"/>
      <c r="X12" s="275"/>
      <c r="Y12" s="275"/>
      <c r="Z12" s="275"/>
      <c r="AA12" s="275"/>
      <c r="AB12" s="275"/>
      <c r="AC12" s="275"/>
      <c r="AD12" s="275"/>
      <c r="AE12" s="275"/>
      <c r="AF12" s="275"/>
      <c r="AG12" s="275"/>
      <c r="AH12" s="275"/>
      <c r="AI12" s="275"/>
      <c r="AJ12" s="275"/>
      <c r="AK12" s="275"/>
      <c r="AL12" s="275"/>
      <c r="AM12" s="275"/>
      <c r="AN12" s="275"/>
      <c r="AO12" s="275"/>
      <c r="AP12" s="275"/>
      <c r="AQ12" s="275"/>
      <c r="AR12" s="276"/>
    </row>
    <row r="13" spans="1:44" x14ac:dyDescent="0.25">
      <c r="A13" s="279"/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79"/>
      <c r="O13" s="279"/>
      <c r="P13" s="279"/>
      <c r="Q13" s="279"/>
      <c r="R13" s="279"/>
      <c r="S13" s="279"/>
      <c r="T13" s="279"/>
      <c r="U13" s="279"/>
      <c r="V13" s="279"/>
      <c r="W13" s="279"/>
      <c r="X13" s="279"/>
      <c r="Y13" s="279"/>
      <c r="Z13" s="279"/>
      <c r="AA13" s="279"/>
      <c r="AB13" s="279"/>
      <c r="AC13" s="279"/>
      <c r="AD13" s="279"/>
      <c r="AE13" s="279"/>
      <c r="AF13" s="279"/>
      <c r="AG13" s="279"/>
      <c r="AH13" s="279"/>
      <c r="AI13" s="279"/>
      <c r="AJ13" s="279"/>
      <c r="AK13" s="279"/>
      <c r="AL13" s="279"/>
      <c r="AM13" s="279"/>
      <c r="AN13" s="279"/>
      <c r="AO13" s="279"/>
      <c r="AP13" s="279"/>
      <c r="AQ13" s="279"/>
      <c r="AR13" s="279"/>
    </row>
    <row r="14" spans="1:44" ht="14.25" customHeight="1" x14ac:dyDescent="0.25">
      <c r="A14" s="284" t="s">
        <v>1161</v>
      </c>
      <c r="B14" s="284"/>
      <c r="C14" s="27" t="s">
        <v>685</v>
      </c>
      <c r="D14" s="27"/>
      <c r="E14" s="27"/>
      <c r="F14" s="27"/>
      <c r="G14" s="27"/>
      <c r="H14" s="30"/>
      <c r="I14" s="30"/>
      <c r="J14" s="125"/>
      <c r="K14" s="125"/>
      <c r="L14" s="125"/>
      <c r="M14" s="265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266"/>
      <c r="Y14" s="266"/>
      <c r="Z14" s="266"/>
      <c r="AA14" s="266"/>
      <c r="AB14" s="266"/>
      <c r="AC14" s="266"/>
      <c r="AD14" s="266"/>
      <c r="AE14" s="266"/>
      <c r="AF14" s="266"/>
      <c r="AG14" s="266"/>
      <c r="AH14" s="266"/>
      <c r="AI14" s="266"/>
      <c r="AJ14" s="266"/>
      <c r="AK14" s="266"/>
      <c r="AL14" s="266"/>
      <c r="AM14" s="266"/>
      <c r="AN14" s="266"/>
      <c r="AO14" s="266"/>
      <c r="AP14" s="266"/>
      <c r="AQ14" s="266"/>
      <c r="AR14" s="267"/>
    </row>
    <row r="15" spans="1:44" hidden="1" x14ac:dyDescent="0.25">
      <c r="A15" s="220"/>
      <c r="B15" s="221" t="s">
        <v>1155</v>
      </c>
      <c r="C15" s="297" t="s">
        <v>1157</v>
      </c>
      <c r="D15" s="298"/>
      <c r="E15" s="298"/>
      <c r="F15" s="299"/>
      <c r="G15" s="222">
        <v>0</v>
      </c>
      <c r="H15" s="223"/>
      <c r="I15" s="224"/>
      <c r="J15" s="300" t="s">
        <v>1158</v>
      </c>
      <c r="K15" s="300"/>
      <c r="L15" s="301"/>
      <c r="M15" s="301"/>
      <c r="N15" s="301"/>
      <c r="O15" s="301"/>
      <c r="P15" s="225" t="e">
        <f>G15+#REF!+#REF!</f>
        <v>#REF!</v>
      </c>
      <c r="Q15" s="223"/>
      <c r="R15" s="224" t="s">
        <v>1156</v>
      </c>
      <c r="S15" s="223"/>
      <c r="T15" s="226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</row>
    <row r="16" spans="1:44" hidden="1" x14ac:dyDescent="0.25">
      <c r="A16" s="227"/>
      <c r="B16" s="228" t="s">
        <v>1159</v>
      </c>
      <c r="C16" s="223" t="s">
        <v>1156</v>
      </c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30"/>
      <c r="O16" s="229"/>
      <c r="P16" s="229"/>
      <c r="Q16" s="229"/>
      <c r="R16" s="229"/>
      <c r="S16" s="229"/>
      <c r="T16" s="229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</row>
    <row r="17" spans="1:44" ht="15.75" customHeight="1" x14ac:dyDescent="0.25">
      <c r="A17" s="268"/>
      <c r="B17" s="269"/>
      <c r="C17" s="270"/>
      <c r="D17" s="97"/>
      <c r="E17" s="286" t="s">
        <v>1147</v>
      </c>
      <c r="F17" s="288" t="s">
        <v>1148</v>
      </c>
      <c r="G17" s="288"/>
      <c r="H17" s="288"/>
      <c r="I17" s="288"/>
      <c r="J17" s="289"/>
      <c r="K17" s="289"/>
      <c r="L17" s="98">
        <v>0</v>
      </c>
      <c r="M17" s="311" t="s">
        <v>1149</v>
      </c>
      <c r="N17" s="311"/>
      <c r="O17" s="311"/>
      <c r="P17" s="311"/>
      <c r="Q17" s="311"/>
      <c r="R17" s="311"/>
      <c r="S17" s="311"/>
      <c r="T17" s="311"/>
      <c r="U17" s="311"/>
      <c r="V17" s="311"/>
      <c r="W17" s="311"/>
      <c r="X17" s="311"/>
      <c r="Y17" s="311"/>
      <c r="Z17" s="311"/>
      <c r="AA17" s="311"/>
      <c r="AB17" s="311"/>
      <c r="AC17" s="311"/>
      <c r="AD17" s="311"/>
      <c r="AE17" s="311"/>
      <c r="AF17" s="311"/>
      <c r="AG17" s="311"/>
      <c r="AH17" s="311"/>
      <c r="AI17" s="311"/>
      <c r="AJ17" s="311"/>
      <c r="AK17" s="311"/>
      <c r="AL17" s="311"/>
      <c r="AM17" s="311"/>
      <c r="AN17" s="311"/>
      <c r="AO17" s="311"/>
      <c r="AP17" s="311"/>
      <c r="AQ17" s="99"/>
      <c r="AR17" s="290" t="s">
        <v>1150</v>
      </c>
    </row>
    <row r="18" spans="1:44" ht="27.75" customHeight="1" x14ac:dyDescent="0.25">
      <c r="A18" s="100" t="s">
        <v>4</v>
      </c>
      <c r="B18" s="101" t="s">
        <v>679</v>
      </c>
      <c r="C18" s="102" t="s">
        <v>682</v>
      </c>
      <c r="D18" s="103" t="s">
        <v>684</v>
      </c>
      <c r="E18" s="287"/>
      <c r="F18" s="104" t="s">
        <v>1151</v>
      </c>
      <c r="G18" s="292" t="s">
        <v>1152</v>
      </c>
      <c r="H18" s="293"/>
      <c r="I18" s="78" t="s">
        <v>1151</v>
      </c>
      <c r="J18" s="294" t="s">
        <v>1153</v>
      </c>
      <c r="K18" s="295"/>
      <c r="L18" s="296"/>
      <c r="M18" s="105" t="s">
        <v>1151</v>
      </c>
      <c r="N18" s="129" t="s">
        <v>1154</v>
      </c>
      <c r="O18" s="106">
        <v>1</v>
      </c>
      <c r="P18" s="107" t="s">
        <v>1151</v>
      </c>
      <c r="Q18" s="107" t="s">
        <v>1154</v>
      </c>
      <c r="R18" s="108">
        <f>+O18+1</f>
        <v>2</v>
      </c>
      <c r="S18" s="109" t="s">
        <v>1151</v>
      </c>
      <c r="T18" s="109" t="s">
        <v>1154</v>
      </c>
      <c r="U18" s="110">
        <f>+R18+1</f>
        <v>3</v>
      </c>
      <c r="V18" s="111" t="s">
        <v>1151</v>
      </c>
      <c r="W18" s="111" t="s">
        <v>1154</v>
      </c>
      <c r="X18" s="112">
        <f>+U18+1</f>
        <v>4</v>
      </c>
      <c r="Y18" s="113" t="s">
        <v>1151</v>
      </c>
      <c r="Z18" s="113" t="s">
        <v>1154</v>
      </c>
      <c r="AA18" s="114">
        <f>+X18+1</f>
        <v>5</v>
      </c>
      <c r="AB18" s="115" t="s">
        <v>1151</v>
      </c>
      <c r="AC18" s="115" t="s">
        <v>1154</v>
      </c>
      <c r="AD18" s="116">
        <f>+AA18+1</f>
        <v>6</v>
      </c>
      <c r="AE18" s="117" t="s">
        <v>1151</v>
      </c>
      <c r="AF18" s="117" t="s">
        <v>1154</v>
      </c>
      <c r="AG18" s="118">
        <f>+AD18+1</f>
        <v>7</v>
      </c>
      <c r="AH18" s="119" t="s">
        <v>1151</v>
      </c>
      <c r="AI18" s="119" t="s">
        <v>1154</v>
      </c>
      <c r="AJ18" s="120">
        <f>+AG18+1</f>
        <v>8</v>
      </c>
      <c r="AK18" s="105" t="s">
        <v>1151</v>
      </c>
      <c r="AL18" s="105" t="s">
        <v>1154</v>
      </c>
      <c r="AM18" s="121">
        <f>+AJ18+1</f>
        <v>9</v>
      </c>
      <c r="AN18" s="107" t="s">
        <v>1151</v>
      </c>
      <c r="AO18" s="107" t="s">
        <v>1154</v>
      </c>
      <c r="AP18" s="108">
        <f>+AM18+1</f>
        <v>10</v>
      </c>
      <c r="AQ18" s="122" t="s">
        <v>1151</v>
      </c>
      <c r="AR18" s="291"/>
    </row>
    <row r="19" spans="1:44" x14ac:dyDescent="0.25">
      <c r="A19" s="95" t="s">
        <v>5</v>
      </c>
      <c r="B19" s="101" t="s">
        <v>6</v>
      </c>
      <c r="C19" s="131">
        <f>PLAN!K19</f>
        <v>35795.435600000004</v>
      </c>
      <c r="D19" s="123">
        <f t="shared" ref="D19:D34" si="0">C19/$C$35</f>
        <v>1.2955561307538421E-2</v>
      </c>
      <c r="E19" s="124">
        <f t="shared" ref="E19:E34" si="1">C19*100%/2762939.77</f>
        <v>1.29555613150409E-2</v>
      </c>
      <c r="F19" s="125"/>
      <c r="G19" s="125"/>
      <c r="H19" s="125"/>
      <c r="I19" s="125"/>
      <c r="J19" s="125"/>
      <c r="K19" s="125"/>
      <c r="L19" s="125"/>
      <c r="M19" s="132">
        <f t="shared" ref="M19:M35" si="2">N19*100%/C19</f>
        <v>0.5</v>
      </c>
      <c r="N19" s="285">
        <f>C19*0.5</f>
        <v>17897.717800000002</v>
      </c>
      <c r="O19" s="285"/>
      <c r="P19" s="133">
        <f t="shared" ref="P19:P35" si="3">Q19*100%/C19</f>
        <v>0.5</v>
      </c>
      <c r="Q19" s="302">
        <f>C19*0.5</f>
        <v>17897.717800000002</v>
      </c>
      <c r="R19" s="302"/>
      <c r="S19" s="134">
        <f t="shared" ref="S19:S35" si="4">T19*100%/C19</f>
        <v>0</v>
      </c>
      <c r="T19" s="306"/>
      <c r="U19" s="307"/>
      <c r="V19" s="135">
        <f t="shared" ref="V19:V35" si="5">W19*100%/C19</f>
        <v>0</v>
      </c>
      <c r="W19" s="310"/>
      <c r="X19" s="310"/>
      <c r="Y19" s="139">
        <f t="shared" ref="Y19:Y35" si="6">Z19*100%/C19</f>
        <v>0</v>
      </c>
      <c r="Z19" s="308"/>
      <c r="AA19" s="309"/>
      <c r="AB19" s="140">
        <f t="shared" ref="AB19:AB35" si="7">AC19*100%/C19</f>
        <v>0</v>
      </c>
      <c r="AC19" s="312"/>
      <c r="AD19" s="313"/>
      <c r="AE19" s="136">
        <f t="shared" ref="AE19:AE35" si="8">AF19*100%/C19</f>
        <v>0</v>
      </c>
      <c r="AF19" s="314"/>
      <c r="AG19" s="315"/>
      <c r="AH19" s="147">
        <f t="shared" ref="AH19:AH35" si="9">AI19*100%/C19</f>
        <v>0</v>
      </c>
      <c r="AI19" s="316"/>
      <c r="AJ19" s="317"/>
      <c r="AK19" s="132">
        <f t="shared" ref="AK19:AK35" si="10">AL19*100%/C19</f>
        <v>0</v>
      </c>
      <c r="AL19" s="318"/>
      <c r="AM19" s="319"/>
      <c r="AN19" s="133">
        <f t="shared" ref="AN19:AN35" si="11">AO19*100%/C19</f>
        <v>0</v>
      </c>
      <c r="AO19" s="302"/>
      <c r="AP19" s="320"/>
      <c r="AQ19" s="137">
        <f>M19+P19+S19+V19+Y19+AB19+AE19+AH19+AK19+AN19</f>
        <v>1</v>
      </c>
      <c r="AR19" s="141">
        <f>N19+Q19+T19+W19+Z19+AC19+AF19+AI19+AL19+AO19</f>
        <v>35795.435600000004</v>
      </c>
    </row>
    <row r="20" spans="1:44" x14ac:dyDescent="0.25">
      <c r="A20" s="95" t="s">
        <v>652</v>
      </c>
      <c r="B20" s="101" t="s">
        <v>653</v>
      </c>
      <c r="C20" s="131">
        <f>PLAN!K32</f>
        <v>418955.15539999999</v>
      </c>
      <c r="D20" s="123">
        <f t="shared" si="0"/>
        <v>0.15163383570876243</v>
      </c>
      <c r="E20" s="124">
        <f t="shared" si="1"/>
        <v>0.15163383579657258</v>
      </c>
      <c r="F20" s="125"/>
      <c r="G20" s="125"/>
      <c r="H20" s="125"/>
      <c r="I20" s="125"/>
      <c r="J20" s="125"/>
      <c r="K20" s="125"/>
      <c r="L20" s="125"/>
      <c r="M20" s="132">
        <f t="shared" si="2"/>
        <v>0.3</v>
      </c>
      <c r="N20" s="285">
        <f>C20*0.3</f>
        <v>125686.54661999999</v>
      </c>
      <c r="O20" s="285"/>
      <c r="P20" s="133">
        <f t="shared" si="3"/>
        <v>0.3</v>
      </c>
      <c r="Q20" s="302">
        <f>C20*0.3</f>
        <v>125686.54661999999</v>
      </c>
      <c r="R20" s="302"/>
      <c r="S20" s="134">
        <f t="shared" si="4"/>
        <v>0.4</v>
      </c>
      <c r="T20" s="306">
        <f>C20*0.4</f>
        <v>167582.06216</v>
      </c>
      <c r="U20" s="307"/>
      <c r="V20" s="135">
        <f t="shared" si="5"/>
        <v>0</v>
      </c>
      <c r="W20" s="310"/>
      <c r="X20" s="310"/>
      <c r="Y20" s="139">
        <f t="shared" si="6"/>
        <v>0</v>
      </c>
      <c r="Z20" s="308"/>
      <c r="AA20" s="309"/>
      <c r="AB20" s="140">
        <f t="shared" si="7"/>
        <v>0</v>
      </c>
      <c r="AC20" s="312"/>
      <c r="AD20" s="313"/>
      <c r="AE20" s="136">
        <f t="shared" si="8"/>
        <v>0</v>
      </c>
      <c r="AF20" s="314"/>
      <c r="AG20" s="315"/>
      <c r="AH20" s="147">
        <f t="shared" si="9"/>
        <v>0</v>
      </c>
      <c r="AI20" s="316"/>
      <c r="AJ20" s="317"/>
      <c r="AK20" s="132">
        <f t="shared" si="10"/>
        <v>0</v>
      </c>
      <c r="AL20" s="318"/>
      <c r="AM20" s="319"/>
      <c r="AN20" s="133">
        <f t="shared" si="11"/>
        <v>0</v>
      </c>
      <c r="AO20" s="302"/>
      <c r="AP20" s="320"/>
      <c r="AQ20" s="137">
        <f t="shared" ref="AQ20:AQ35" si="12">M20+P20+S20+V20+Y20+AB20+AE20+AH20+AK20+AN20</f>
        <v>1</v>
      </c>
      <c r="AR20" s="141">
        <f t="shared" ref="AR20:AR35" si="13">N20+Q20+T20+W20+Z20+AC20+AF20+AI20+AL20+AO20</f>
        <v>418955.15539999999</v>
      </c>
    </row>
    <row r="21" spans="1:44" x14ac:dyDescent="0.25">
      <c r="A21" s="95" t="s">
        <v>654</v>
      </c>
      <c r="B21" s="101" t="s">
        <v>655</v>
      </c>
      <c r="C21" s="131">
        <f>PLAN!K55</f>
        <v>421235.07400000002</v>
      </c>
      <c r="D21" s="123">
        <f t="shared" si="0"/>
        <v>0.15245901424628797</v>
      </c>
      <c r="E21" s="124">
        <f t="shared" si="1"/>
        <v>0.15245901433457595</v>
      </c>
      <c r="F21" s="125"/>
      <c r="G21" s="125"/>
      <c r="H21" s="125"/>
      <c r="I21" s="125"/>
      <c r="J21" s="125"/>
      <c r="K21" s="125"/>
      <c r="L21" s="125"/>
      <c r="M21" s="132">
        <f t="shared" si="2"/>
        <v>0</v>
      </c>
      <c r="N21" s="285"/>
      <c r="O21" s="285"/>
      <c r="P21" s="133">
        <f t="shared" si="3"/>
        <v>0.2</v>
      </c>
      <c r="Q21" s="302">
        <f>C21*0.2</f>
        <v>84247.014800000004</v>
      </c>
      <c r="R21" s="302"/>
      <c r="S21" s="134">
        <f t="shared" si="4"/>
        <v>0.2</v>
      </c>
      <c r="T21" s="306">
        <f>C21*0.2</f>
        <v>84247.014800000004</v>
      </c>
      <c r="U21" s="307"/>
      <c r="V21" s="135">
        <f t="shared" si="5"/>
        <v>0.4</v>
      </c>
      <c r="W21" s="310">
        <f>C21*0.4</f>
        <v>168494.02960000001</v>
      </c>
      <c r="X21" s="310"/>
      <c r="Y21" s="139">
        <f t="shared" si="6"/>
        <v>0.2</v>
      </c>
      <c r="Z21" s="308">
        <f>C21*0.2</f>
        <v>84247.014800000004</v>
      </c>
      <c r="AA21" s="309"/>
      <c r="AB21" s="140">
        <f t="shared" si="7"/>
        <v>0</v>
      </c>
      <c r="AC21" s="312"/>
      <c r="AD21" s="313"/>
      <c r="AE21" s="136">
        <f t="shared" si="8"/>
        <v>0</v>
      </c>
      <c r="AF21" s="314"/>
      <c r="AG21" s="315"/>
      <c r="AH21" s="147">
        <f t="shared" si="9"/>
        <v>0</v>
      </c>
      <c r="AI21" s="316"/>
      <c r="AJ21" s="317"/>
      <c r="AK21" s="132">
        <f t="shared" si="10"/>
        <v>0</v>
      </c>
      <c r="AL21" s="318"/>
      <c r="AM21" s="319"/>
      <c r="AN21" s="133">
        <f t="shared" si="11"/>
        <v>0</v>
      </c>
      <c r="AO21" s="302"/>
      <c r="AP21" s="320"/>
      <c r="AQ21" s="137">
        <f t="shared" si="12"/>
        <v>1</v>
      </c>
      <c r="AR21" s="141">
        <f t="shared" si="13"/>
        <v>421235.07400000002</v>
      </c>
    </row>
    <row r="22" spans="1:44" ht="25.5" x14ac:dyDescent="0.25">
      <c r="A22" s="95" t="s">
        <v>656</v>
      </c>
      <c r="B22" s="101" t="s">
        <v>657</v>
      </c>
      <c r="C22" s="131">
        <f>PLAN!K64</f>
        <v>78623.555000000022</v>
      </c>
      <c r="D22" s="123">
        <f t="shared" si="0"/>
        <v>2.845648530169358E-2</v>
      </c>
      <c r="E22" s="124">
        <f t="shared" si="1"/>
        <v>2.8456485318172544E-2</v>
      </c>
      <c r="F22" s="125"/>
      <c r="G22" s="125"/>
      <c r="H22" s="125"/>
      <c r="I22" s="125"/>
      <c r="J22" s="125"/>
      <c r="K22" s="125"/>
      <c r="L22" s="125"/>
      <c r="M22" s="132">
        <f t="shared" si="2"/>
        <v>0</v>
      </c>
      <c r="N22" s="285"/>
      <c r="O22" s="285"/>
      <c r="P22" s="133">
        <f t="shared" si="3"/>
        <v>0</v>
      </c>
      <c r="Q22" s="302"/>
      <c r="R22" s="302"/>
      <c r="S22" s="134">
        <f t="shared" si="4"/>
        <v>0.3</v>
      </c>
      <c r="T22" s="306">
        <f>C22*0.3</f>
        <v>23587.066500000004</v>
      </c>
      <c r="U22" s="307"/>
      <c r="V22" s="135">
        <f t="shared" si="5"/>
        <v>0.3</v>
      </c>
      <c r="W22" s="310">
        <f>C22*0.3</f>
        <v>23587.066500000004</v>
      </c>
      <c r="X22" s="310"/>
      <c r="Y22" s="139">
        <f t="shared" si="6"/>
        <v>0.4</v>
      </c>
      <c r="Z22" s="308">
        <f>C22*0.4</f>
        <v>31449.42200000001</v>
      </c>
      <c r="AA22" s="309"/>
      <c r="AB22" s="140">
        <f t="shared" si="7"/>
        <v>0</v>
      </c>
      <c r="AC22" s="312"/>
      <c r="AD22" s="313"/>
      <c r="AE22" s="136">
        <f t="shared" si="8"/>
        <v>0</v>
      </c>
      <c r="AF22" s="314"/>
      <c r="AG22" s="315"/>
      <c r="AH22" s="147">
        <f t="shared" si="9"/>
        <v>0</v>
      </c>
      <c r="AI22" s="316"/>
      <c r="AJ22" s="317"/>
      <c r="AK22" s="132">
        <f t="shared" si="10"/>
        <v>0</v>
      </c>
      <c r="AL22" s="318"/>
      <c r="AM22" s="319"/>
      <c r="AN22" s="133">
        <f t="shared" si="11"/>
        <v>0</v>
      </c>
      <c r="AO22" s="302"/>
      <c r="AP22" s="320"/>
      <c r="AQ22" s="137">
        <f t="shared" si="12"/>
        <v>1</v>
      </c>
      <c r="AR22" s="141">
        <f t="shared" si="13"/>
        <v>78623.555000000022</v>
      </c>
    </row>
    <row r="23" spans="1:44" ht="25.5" x14ac:dyDescent="0.25">
      <c r="A23" s="95" t="s">
        <v>658</v>
      </c>
      <c r="B23" s="101" t="s">
        <v>659</v>
      </c>
      <c r="C23" s="131">
        <f>PLAN!K77</f>
        <v>101006.21149999999</v>
      </c>
      <c r="D23" s="123">
        <f t="shared" si="0"/>
        <v>3.6557514766783338E-2</v>
      </c>
      <c r="E23" s="124">
        <f t="shared" si="1"/>
        <v>3.6557514787953556E-2</v>
      </c>
      <c r="F23" s="125"/>
      <c r="G23" s="125"/>
      <c r="H23" s="125"/>
      <c r="I23" s="125"/>
      <c r="J23" s="125"/>
      <c r="K23" s="125"/>
      <c r="L23" s="125"/>
      <c r="M23" s="132">
        <f t="shared" si="2"/>
        <v>0</v>
      </c>
      <c r="N23" s="285"/>
      <c r="O23" s="285"/>
      <c r="P23" s="133">
        <f t="shared" si="3"/>
        <v>0</v>
      </c>
      <c r="Q23" s="302"/>
      <c r="R23" s="302"/>
      <c r="S23" s="134">
        <f t="shared" si="4"/>
        <v>0</v>
      </c>
      <c r="T23" s="306"/>
      <c r="U23" s="307"/>
      <c r="V23" s="135">
        <f t="shared" si="5"/>
        <v>0</v>
      </c>
      <c r="W23" s="310"/>
      <c r="X23" s="310"/>
      <c r="Y23" s="139">
        <f t="shared" si="6"/>
        <v>0.2</v>
      </c>
      <c r="Z23" s="308">
        <f>C23*0.2</f>
        <v>20201.242299999998</v>
      </c>
      <c r="AA23" s="309"/>
      <c r="AB23" s="140">
        <f t="shared" si="7"/>
        <v>0.3</v>
      </c>
      <c r="AC23" s="312">
        <f>C23*0.3</f>
        <v>30301.863449999997</v>
      </c>
      <c r="AD23" s="313"/>
      <c r="AE23" s="136">
        <f t="shared" si="8"/>
        <v>0.5</v>
      </c>
      <c r="AF23" s="314">
        <f>C23*0.5</f>
        <v>50503.105749999995</v>
      </c>
      <c r="AG23" s="315"/>
      <c r="AH23" s="147">
        <f t="shared" si="9"/>
        <v>0</v>
      </c>
      <c r="AI23" s="316"/>
      <c r="AJ23" s="317"/>
      <c r="AK23" s="132">
        <f t="shared" si="10"/>
        <v>0</v>
      </c>
      <c r="AL23" s="318"/>
      <c r="AM23" s="319"/>
      <c r="AN23" s="133">
        <f t="shared" si="11"/>
        <v>0</v>
      </c>
      <c r="AO23" s="302"/>
      <c r="AP23" s="320"/>
      <c r="AQ23" s="137">
        <f t="shared" si="12"/>
        <v>1</v>
      </c>
      <c r="AR23" s="141">
        <f t="shared" si="13"/>
        <v>101006.21149999999</v>
      </c>
    </row>
    <row r="24" spans="1:44" ht="25.5" x14ac:dyDescent="0.25">
      <c r="A24" s="95" t="s">
        <v>660</v>
      </c>
      <c r="B24" s="101" t="s">
        <v>661</v>
      </c>
      <c r="C24" s="131">
        <f>PLAN!K100</f>
        <v>343769.98320000002</v>
      </c>
      <c r="D24" s="123">
        <f t="shared" si="0"/>
        <v>0.12442181575348821</v>
      </c>
      <c r="E24" s="124">
        <f t="shared" si="1"/>
        <v>0.12442181582554006</v>
      </c>
      <c r="F24" s="125"/>
      <c r="G24" s="125"/>
      <c r="H24" s="125"/>
      <c r="I24" s="125"/>
      <c r="J24" s="125"/>
      <c r="K24" s="125"/>
      <c r="L24" s="125"/>
      <c r="M24" s="132">
        <f t="shared" si="2"/>
        <v>0</v>
      </c>
      <c r="N24" s="285"/>
      <c r="O24" s="285"/>
      <c r="P24" s="133">
        <f t="shared" si="3"/>
        <v>0</v>
      </c>
      <c r="Q24" s="302"/>
      <c r="R24" s="302"/>
      <c r="S24" s="134">
        <f t="shared" si="4"/>
        <v>0</v>
      </c>
      <c r="T24" s="306"/>
      <c r="U24" s="307"/>
      <c r="V24" s="135">
        <f t="shared" si="5"/>
        <v>0</v>
      </c>
      <c r="W24" s="310"/>
      <c r="X24" s="310"/>
      <c r="Y24" s="139">
        <f t="shared" si="6"/>
        <v>0.20000000000000004</v>
      </c>
      <c r="Z24" s="308">
        <f>C24*0.2</f>
        <v>68753.996640000012</v>
      </c>
      <c r="AA24" s="309"/>
      <c r="AB24" s="140">
        <f t="shared" si="7"/>
        <v>0.20000000000000004</v>
      </c>
      <c r="AC24" s="312">
        <f>C24*0.2</f>
        <v>68753.996640000012</v>
      </c>
      <c r="AD24" s="313"/>
      <c r="AE24" s="136">
        <f t="shared" si="8"/>
        <v>0.3</v>
      </c>
      <c r="AF24" s="314">
        <f>C24*0.3</f>
        <v>103130.99496</v>
      </c>
      <c r="AG24" s="315"/>
      <c r="AH24" s="147">
        <f t="shared" si="9"/>
        <v>0.3</v>
      </c>
      <c r="AI24" s="316">
        <f>C24*0.3</f>
        <v>103130.99496</v>
      </c>
      <c r="AJ24" s="317"/>
      <c r="AK24" s="132">
        <f t="shared" si="10"/>
        <v>0</v>
      </c>
      <c r="AL24" s="318"/>
      <c r="AM24" s="319"/>
      <c r="AN24" s="133">
        <f t="shared" si="11"/>
        <v>0</v>
      </c>
      <c r="AO24" s="302"/>
      <c r="AP24" s="320"/>
      <c r="AQ24" s="137">
        <f t="shared" si="12"/>
        <v>1</v>
      </c>
      <c r="AR24" s="141">
        <f t="shared" si="13"/>
        <v>343769.98320000002</v>
      </c>
    </row>
    <row r="25" spans="1:44" x14ac:dyDescent="0.25">
      <c r="A25" s="95" t="s">
        <v>662</v>
      </c>
      <c r="B25" s="101" t="s">
        <v>180</v>
      </c>
      <c r="C25" s="131">
        <f>PLAN!K129</f>
        <v>96135.405799999993</v>
      </c>
      <c r="D25" s="123">
        <f t="shared" si="0"/>
        <v>3.4794607826115813E-2</v>
      </c>
      <c r="E25" s="124">
        <f t="shared" si="1"/>
        <v>3.479460784626514E-2</v>
      </c>
      <c r="F25" s="125"/>
      <c r="G25" s="125"/>
      <c r="H25" s="125"/>
      <c r="I25" s="125"/>
      <c r="J25" s="125"/>
      <c r="K25" s="125"/>
      <c r="L25" s="125"/>
      <c r="M25" s="132">
        <f t="shared" si="2"/>
        <v>0</v>
      </c>
      <c r="N25" s="285"/>
      <c r="O25" s="285"/>
      <c r="P25" s="133">
        <f t="shared" si="3"/>
        <v>0</v>
      </c>
      <c r="Q25" s="302"/>
      <c r="R25" s="302"/>
      <c r="S25" s="134">
        <f t="shared" si="4"/>
        <v>0</v>
      </c>
      <c r="T25" s="306"/>
      <c r="U25" s="307"/>
      <c r="V25" s="135">
        <f t="shared" si="5"/>
        <v>0</v>
      </c>
      <c r="W25" s="310"/>
      <c r="X25" s="310"/>
      <c r="Y25" s="139">
        <f t="shared" si="6"/>
        <v>0.19999999999999998</v>
      </c>
      <c r="Z25" s="308">
        <f>C25*0.2</f>
        <v>19227.081159999998</v>
      </c>
      <c r="AA25" s="309"/>
      <c r="AB25" s="140">
        <f t="shared" si="7"/>
        <v>0.3</v>
      </c>
      <c r="AC25" s="312">
        <f>C25*0.3</f>
        <v>28840.621739999999</v>
      </c>
      <c r="AD25" s="313"/>
      <c r="AE25" s="136">
        <f t="shared" si="8"/>
        <v>0.19999999999999998</v>
      </c>
      <c r="AF25" s="314">
        <f>C25*0.2</f>
        <v>19227.081159999998</v>
      </c>
      <c r="AG25" s="315"/>
      <c r="AH25" s="147">
        <f t="shared" si="9"/>
        <v>9.9999999999999992E-2</v>
      </c>
      <c r="AI25" s="316">
        <f>C25*0.1</f>
        <v>9613.540579999999</v>
      </c>
      <c r="AJ25" s="317"/>
      <c r="AK25" s="132">
        <f t="shared" si="10"/>
        <v>0.19999999999999998</v>
      </c>
      <c r="AL25" s="318">
        <f>C25*0.2</f>
        <v>19227.081159999998</v>
      </c>
      <c r="AM25" s="319"/>
      <c r="AN25" s="133">
        <f t="shared" si="11"/>
        <v>0</v>
      </c>
      <c r="AO25" s="302"/>
      <c r="AP25" s="320"/>
      <c r="AQ25" s="137">
        <f t="shared" si="12"/>
        <v>0.99999999999999989</v>
      </c>
      <c r="AR25" s="141">
        <f t="shared" si="13"/>
        <v>96135.405799999993</v>
      </c>
    </row>
    <row r="26" spans="1:44" x14ac:dyDescent="0.25">
      <c r="A26" s="95" t="s">
        <v>663</v>
      </c>
      <c r="B26" s="101" t="s">
        <v>664</v>
      </c>
      <c r="C26" s="131">
        <f>PLAN!K138</f>
        <v>332909.12089999992</v>
      </c>
      <c r="D26" s="123">
        <f t="shared" si="0"/>
        <v>0.12049090766362035</v>
      </c>
      <c r="E26" s="124">
        <f t="shared" si="1"/>
        <v>0.12049090773339584</v>
      </c>
      <c r="F26" s="125"/>
      <c r="G26" s="125"/>
      <c r="H26" s="125"/>
      <c r="I26" s="125"/>
      <c r="J26" s="125"/>
      <c r="K26" s="125"/>
      <c r="L26" s="125"/>
      <c r="M26" s="132">
        <f t="shared" si="2"/>
        <v>9.9999999999999992E-2</v>
      </c>
      <c r="N26" s="285">
        <f>C26*0.1</f>
        <v>33290.912089999991</v>
      </c>
      <c r="O26" s="285"/>
      <c r="P26" s="133">
        <f t="shared" si="3"/>
        <v>0</v>
      </c>
      <c r="Q26" s="302"/>
      <c r="R26" s="302"/>
      <c r="S26" s="134">
        <f t="shared" si="4"/>
        <v>0</v>
      </c>
      <c r="T26" s="306"/>
      <c r="U26" s="307"/>
      <c r="V26" s="135">
        <f t="shared" si="5"/>
        <v>0.19999999999999998</v>
      </c>
      <c r="W26" s="310">
        <f>C26*0.2</f>
        <v>66581.824179999981</v>
      </c>
      <c r="X26" s="310"/>
      <c r="Y26" s="139">
        <f t="shared" si="6"/>
        <v>0</v>
      </c>
      <c r="Z26" s="308"/>
      <c r="AA26" s="309"/>
      <c r="AB26" s="140">
        <f t="shared" si="7"/>
        <v>9.9999999999999992E-2</v>
      </c>
      <c r="AC26" s="312">
        <f>C26*0.1</f>
        <v>33290.912089999991</v>
      </c>
      <c r="AD26" s="313"/>
      <c r="AE26" s="136">
        <f t="shared" si="8"/>
        <v>0.19999999999999998</v>
      </c>
      <c r="AF26" s="314">
        <f>C26*0.2</f>
        <v>66581.824179999981</v>
      </c>
      <c r="AG26" s="315"/>
      <c r="AH26" s="147">
        <f t="shared" si="9"/>
        <v>0</v>
      </c>
      <c r="AI26" s="316"/>
      <c r="AJ26" s="317"/>
      <c r="AK26" s="132">
        <f t="shared" si="10"/>
        <v>9.9999999999999992E-2</v>
      </c>
      <c r="AL26" s="318">
        <f>C26*0.1</f>
        <v>33290.912089999991</v>
      </c>
      <c r="AM26" s="319"/>
      <c r="AN26" s="133">
        <f t="shared" si="11"/>
        <v>0.3</v>
      </c>
      <c r="AO26" s="302">
        <f>C26*0.3</f>
        <v>99872.736269999979</v>
      </c>
      <c r="AP26" s="320"/>
      <c r="AQ26" s="137">
        <f t="shared" si="12"/>
        <v>1</v>
      </c>
      <c r="AR26" s="141">
        <f t="shared" si="13"/>
        <v>332909.12089999992</v>
      </c>
    </row>
    <row r="27" spans="1:44" x14ac:dyDescent="0.25">
      <c r="A27" s="95" t="s">
        <v>665</v>
      </c>
      <c r="B27" s="101" t="s">
        <v>666</v>
      </c>
      <c r="C27" s="131">
        <f>PLAN!K252</f>
        <v>136351.573</v>
      </c>
      <c r="D27" s="123">
        <f t="shared" si="0"/>
        <v>4.9350179255279139E-2</v>
      </c>
      <c r="E27" s="124">
        <f t="shared" si="1"/>
        <v>4.9350179283857501E-2</v>
      </c>
      <c r="F27" s="125"/>
      <c r="G27" s="125"/>
      <c r="H27" s="125"/>
      <c r="I27" s="125"/>
      <c r="J27" s="125"/>
      <c r="K27" s="125"/>
      <c r="L27" s="125"/>
      <c r="M27" s="132">
        <f t="shared" si="2"/>
        <v>0.1</v>
      </c>
      <c r="N27" s="285">
        <f>C27*0.1</f>
        <v>13635.157300000001</v>
      </c>
      <c r="O27" s="285"/>
      <c r="P27" s="133">
        <f t="shared" si="3"/>
        <v>0</v>
      </c>
      <c r="Q27" s="302"/>
      <c r="R27" s="302"/>
      <c r="S27" s="134">
        <f t="shared" si="4"/>
        <v>0</v>
      </c>
      <c r="T27" s="306"/>
      <c r="U27" s="307"/>
      <c r="V27" s="135">
        <f t="shared" si="5"/>
        <v>0.1</v>
      </c>
      <c r="W27" s="310">
        <f>C27*0.1</f>
        <v>13635.157300000001</v>
      </c>
      <c r="X27" s="310"/>
      <c r="Y27" s="139">
        <f t="shared" si="6"/>
        <v>0</v>
      </c>
      <c r="Z27" s="308"/>
      <c r="AA27" s="309"/>
      <c r="AB27" s="140">
        <f t="shared" si="7"/>
        <v>0.2</v>
      </c>
      <c r="AC27" s="312">
        <f>C27*0.2</f>
        <v>27270.314600000002</v>
      </c>
      <c r="AD27" s="313"/>
      <c r="AE27" s="136">
        <f t="shared" si="8"/>
        <v>0.1</v>
      </c>
      <c r="AF27" s="314">
        <f>C27*0.1</f>
        <v>13635.157300000001</v>
      </c>
      <c r="AG27" s="315"/>
      <c r="AH27" s="147">
        <f t="shared" si="9"/>
        <v>0.1</v>
      </c>
      <c r="AI27" s="316">
        <f>C27*0.1</f>
        <v>13635.157300000001</v>
      </c>
      <c r="AJ27" s="317"/>
      <c r="AK27" s="132">
        <f t="shared" si="10"/>
        <v>0.2</v>
      </c>
      <c r="AL27" s="318">
        <f>C27*0.2</f>
        <v>27270.314600000002</v>
      </c>
      <c r="AM27" s="319"/>
      <c r="AN27" s="133">
        <f t="shared" si="11"/>
        <v>0.2</v>
      </c>
      <c r="AO27" s="302">
        <f>C27*0.2</f>
        <v>27270.314600000002</v>
      </c>
      <c r="AP27" s="320"/>
      <c r="AQ27" s="137">
        <f t="shared" si="12"/>
        <v>1</v>
      </c>
      <c r="AR27" s="141">
        <f t="shared" si="13"/>
        <v>136351.573</v>
      </c>
    </row>
    <row r="28" spans="1:44" x14ac:dyDescent="0.25">
      <c r="A28" s="95" t="s">
        <v>667</v>
      </c>
      <c r="B28" s="101" t="s">
        <v>476</v>
      </c>
      <c r="C28" s="131">
        <f>PLAN!K350</f>
        <v>605.0625</v>
      </c>
      <c r="D28" s="123">
        <f t="shared" si="0"/>
        <v>2.1899228720777085E-4</v>
      </c>
      <c r="E28" s="124">
        <f t="shared" si="1"/>
        <v>2.1899228733458781E-4</v>
      </c>
      <c r="F28" s="125"/>
      <c r="G28" s="125"/>
      <c r="H28" s="125"/>
      <c r="I28" s="125"/>
      <c r="J28" s="125"/>
      <c r="K28" s="125"/>
      <c r="L28" s="125"/>
      <c r="M28" s="132">
        <f t="shared" si="2"/>
        <v>0</v>
      </c>
      <c r="N28" s="285"/>
      <c r="O28" s="285"/>
      <c r="P28" s="133">
        <f t="shared" si="3"/>
        <v>0</v>
      </c>
      <c r="Q28" s="302"/>
      <c r="R28" s="302"/>
      <c r="S28" s="134">
        <f t="shared" si="4"/>
        <v>0</v>
      </c>
      <c r="T28" s="306"/>
      <c r="U28" s="307"/>
      <c r="V28" s="135">
        <f t="shared" si="5"/>
        <v>0</v>
      </c>
      <c r="W28" s="310"/>
      <c r="X28" s="310"/>
      <c r="Y28" s="139">
        <f t="shared" si="6"/>
        <v>0</v>
      </c>
      <c r="Z28" s="308"/>
      <c r="AA28" s="309"/>
      <c r="AB28" s="140">
        <f t="shared" si="7"/>
        <v>1</v>
      </c>
      <c r="AC28" s="312">
        <f>C28</f>
        <v>605.0625</v>
      </c>
      <c r="AD28" s="313"/>
      <c r="AE28" s="136">
        <f t="shared" si="8"/>
        <v>0</v>
      </c>
      <c r="AF28" s="314"/>
      <c r="AG28" s="315"/>
      <c r="AH28" s="147">
        <f t="shared" si="9"/>
        <v>0</v>
      </c>
      <c r="AI28" s="316"/>
      <c r="AJ28" s="317"/>
      <c r="AK28" s="132">
        <f t="shared" si="10"/>
        <v>0</v>
      </c>
      <c r="AL28" s="318"/>
      <c r="AM28" s="318"/>
      <c r="AN28" s="133">
        <f t="shared" si="11"/>
        <v>0</v>
      </c>
      <c r="AO28" s="302"/>
      <c r="AP28" s="320"/>
      <c r="AQ28" s="137">
        <f t="shared" si="12"/>
        <v>1</v>
      </c>
      <c r="AR28" s="141">
        <f t="shared" si="13"/>
        <v>605.0625</v>
      </c>
    </row>
    <row r="29" spans="1:44" ht="25.5" x14ac:dyDescent="0.25">
      <c r="A29" s="95" t="s">
        <v>668</v>
      </c>
      <c r="B29" s="101" t="s">
        <v>669</v>
      </c>
      <c r="C29" s="131">
        <f>PLAN!K353</f>
        <v>14850.720699999998</v>
      </c>
      <c r="D29" s="123">
        <f t="shared" si="0"/>
        <v>5.3749708381808283E-3</v>
      </c>
      <c r="E29" s="124">
        <f t="shared" si="1"/>
        <v>5.3749708412934383E-3</v>
      </c>
      <c r="F29" s="125"/>
      <c r="G29" s="125"/>
      <c r="H29" s="125"/>
      <c r="I29" s="125"/>
      <c r="J29" s="125"/>
      <c r="K29" s="125"/>
      <c r="L29" s="125"/>
      <c r="M29" s="132">
        <f t="shared" si="2"/>
        <v>0</v>
      </c>
      <c r="N29" s="285"/>
      <c r="O29" s="285"/>
      <c r="P29" s="133">
        <f t="shared" si="3"/>
        <v>1</v>
      </c>
      <c r="Q29" s="302">
        <f>C29</f>
        <v>14850.720699999998</v>
      </c>
      <c r="R29" s="302"/>
      <c r="S29" s="134">
        <f t="shared" si="4"/>
        <v>0</v>
      </c>
      <c r="T29" s="306"/>
      <c r="U29" s="307"/>
      <c r="V29" s="135">
        <f t="shared" si="5"/>
        <v>0</v>
      </c>
      <c r="W29" s="310"/>
      <c r="X29" s="310"/>
      <c r="Y29" s="139">
        <f t="shared" si="6"/>
        <v>0</v>
      </c>
      <c r="Z29" s="308"/>
      <c r="AA29" s="309"/>
      <c r="AB29" s="140">
        <f t="shared" si="7"/>
        <v>0</v>
      </c>
      <c r="AC29" s="312"/>
      <c r="AD29" s="313"/>
      <c r="AE29" s="136">
        <f t="shared" si="8"/>
        <v>0</v>
      </c>
      <c r="AF29" s="314"/>
      <c r="AG29" s="315"/>
      <c r="AH29" s="147">
        <f t="shared" si="9"/>
        <v>0</v>
      </c>
      <c r="AI29" s="316"/>
      <c r="AJ29" s="317"/>
      <c r="AK29" s="132">
        <f t="shared" si="10"/>
        <v>0</v>
      </c>
      <c r="AL29" s="318"/>
      <c r="AM29" s="319"/>
      <c r="AN29" s="133">
        <f t="shared" si="11"/>
        <v>0</v>
      </c>
      <c r="AO29" s="302"/>
      <c r="AP29" s="320"/>
      <c r="AQ29" s="137">
        <f t="shared" si="12"/>
        <v>1</v>
      </c>
      <c r="AR29" s="141">
        <f t="shared" si="13"/>
        <v>14850.720699999998</v>
      </c>
    </row>
    <row r="30" spans="1:44" x14ac:dyDescent="0.25">
      <c r="A30" s="95" t="s">
        <v>670</v>
      </c>
      <c r="B30" s="101" t="s">
        <v>671</v>
      </c>
      <c r="C30" s="131">
        <f>PLAN!K363</f>
        <v>107778.16899999999</v>
      </c>
      <c r="D30" s="123">
        <f t="shared" si="0"/>
        <v>3.9008511914679328E-2</v>
      </c>
      <c r="E30" s="124">
        <f t="shared" si="1"/>
        <v>3.9008511937268904E-2</v>
      </c>
      <c r="F30" s="125"/>
      <c r="G30" s="125"/>
      <c r="H30" s="125"/>
      <c r="I30" s="125"/>
      <c r="J30" s="125"/>
      <c r="K30" s="125"/>
      <c r="L30" s="125"/>
      <c r="M30" s="132">
        <f t="shared" si="2"/>
        <v>0</v>
      </c>
      <c r="N30" s="285"/>
      <c r="O30" s="285"/>
      <c r="P30" s="133">
        <f t="shared" si="3"/>
        <v>0</v>
      </c>
      <c r="Q30" s="302"/>
      <c r="R30" s="302"/>
      <c r="S30" s="134">
        <f t="shared" si="4"/>
        <v>0</v>
      </c>
      <c r="T30" s="306"/>
      <c r="U30" s="307"/>
      <c r="V30" s="135">
        <f t="shared" si="5"/>
        <v>0.1</v>
      </c>
      <c r="W30" s="310">
        <f t="shared" ref="W30:W31" si="14">C30*0.1</f>
        <v>10777.8169</v>
      </c>
      <c r="X30" s="310"/>
      <c r="Y30" s="139">
        <f t="shared" si="6"/>
        <v>0.3</v>
      </c>
      <c r="Z30" s="308">
        <f>C30*0.3</f>
        <v>32333.450699999998</v>
      </c>
      <c r="AA30" s="309"/>
      <c r="AB30" s="140">
        <f t="shared" si="7"/>
        <v>0.3</v>
      </c>
      <c r="AC30" s="312">
        <f>C30*0.3</f>
        <v>32333.450699999998</v>
      </c>
      <c r="AD30" s="313"/>
      <c r="AE30" s="136">
        <f t="shared" si="8"/>
        <v>0.3</v>
      </c>
      <c r="AF30" s="314">
        <f>C30*0.3</f>
        <v>32333.450699999998</v>
      </c>
      <c r="AG30" s="315"/>
      <c r="AH30" s="147">
        <f t="shared" si="9"/>
        <v>0</v>
      </c>
      <c r="AI30" s="316"/>
      <c r="AJ30" s="317"/>
      <c r="AK30" s="132">
        <f t="shared" si="10"/>
        <v>0</v>
      </c>
      <c r="AL30" s="318"/>
      <c r="AM30" s="319"/>
      <c r="AN30" s="133">
        <f t="shared" si="11"/>
        <v>0</v>
      </c>
      <c r="AO30" s="302"/>
      <c r="AP30" s="320"/>
      <c r="AQ30" s="137">
        <f t="shared" si="12"/>
        <v>1</v>
      </c>
      <c r="AR30" s="141">
        <f t="shared" si="13"/>
        <v>107778.16899999999</v>
      </c>
    </row>
    <row r="31" spans="1:44" x14ac:dyDescent="0.25">
      <c r="A31" s="95" t="s">
        <v>672</v>
      </c>
      <c r="B31" s="101" t="s">
        <v>673</v>
      </c>
      <c r="C31" s="131">
        <f>PLAN!K380</f>
        <v>156076.52739999999</v>
      </c>
      <c r="D31" s="123">
        <f t="shared" si="0"/>
        <v>5.6489297741592503E-2</v>
      </c>
      <c r="E31" s="124">
        <f t="shared" si="1"/>
        <v>5.6489297774305079E-2</v>
      </c>
      <c r="F31" s="125"/>
      <c r="G31" s="125"/>
      <c r="H31" s="125"/>
      <c r="I31" s="125"/>
      <c r="J31" s="125"/>
      <c r="K31" s="125"/>
      <c r="L31" s="125"/>
      <c r="M31" s="132">
        <f t="shared" si="2"/>
        <v>0</v>
      </c>
      <c r="N31" s="285"/>
      <c r="O31" s="285"/>
      <c r="P31" s="133">
        <f t="shared" si="3"/>
        <v>0</v>
      </c>
      <c r="Q31" s="302"/>
      <c r="R31" s="302"/>
      <c r="S31" s="134">
        <f t="shared" si="4"/>
        <v>0</v>
      </c>
      <c r="T31" s="306"/>
      <c r="U31" s="307"/>
      <c r="V31" s="135">
        <f t="shared" si="5"/>
        <v>0.1</v>
      </c>
      <c r="W31" s="310">
        <f t="shared" si="14"/>
        <v>15607.65274</v>
      </c>
      <c r="X31" s="310"/>
      <c r="Y31" s="139">
        <f t="shared" si="6"/>
        <v>0.3</v>
      </c>
      <c r="Z31" s="308">
        <f>C31*0.3</f>
        <v>46822.958219999993</v>
      </c>
      <c r="AA31" s="309"/>
      <c r="AB31" s="140">
        <f t="shared" si="7"/>
        <v>0.3</v>
      </c>
      <c r="AC31" s="312">
        <f>C31*0.3</f>
        <v>46822.958219999993</v>
      </c>
      <c r="AD31" s="313"/>
      <c r="AE31" s="136">
        <f t="shared" si="8"/>
        <v>0.3</v>
      </c>
      <c r="AF31" s="314">
        <f>C31*0.3</f>
        <v>46822.958219999993</v>
      </c>
      <c r="AG31" s="315"/>
      <c r="AH31" s="147">
        <f t="shared" si="9"/>
        <v>0</v>
      </c>
      <c r="AI31" s="316"/>
      <c r="AJ31" s="317"/>
      <c r="AK31" s="132">
        <f t="shared" si="10"/>
        <v>0</v>
      </c>
      <c r="AL31" s="318"/>
      <c r="AM31" s="319"/>
      <c r="AN31" s="133">
        <f t="shared" si="11"/>
        <v>0</v>
      </c>
      <c r="AO31" s="302"/>
      <c r="AP31" s="320"/>
      <c r="AQ31" s="137">
        <f t="shared" si="12"/>
        <v>1</v>
      </c>
      <c r="AR31" s="141">
        <f t="shared" si="13"/>
        <v>156076.52739999999</v>
      </c>
    </row>
    <row r="32" spans="1:44" x14ac:dyDescent="0.25">
      <c r="A32" s="95" t="s">
        <v>674</v>
      </c>
      <c r="B32" s="101" t="s">
        <v>538</v>
      </c>
      <c r="C32" s="131">
        <f>PLAN!K402</f>
        <v>31244.991399999999</v>
      </c>
      <c r="D32" s="123">
        <f t="shared" si="0"/>
        <v>1.130860387228283E-2</v>
      </c>
      <c r="E32" s="124">
        <f t="shared" si="1"/>
        <v>1.1308603878831567E-2</v>
      </c>
      <c r="F32" s="125"/>
      <c r="G32" s="125"/>
      <c r="H32" s="125"/>
      <c r="I32" s="125"/>
      <c r="J32" s="125"/>
      <c r="K32" s="125"/>
      <c r="L32" s="125"/>
      <c r="M32" s="132">
        <f t="shared" si="2"/>
        <v>0</v>
      </c>
      <c r="N32" s="285"/>
      <c r="O32" s="285"/>
      <c r="P32" s="133">
        <f t="shared" si="3"/>
        <v>0</v>
      </c>
      <c r="Q32" s="302"/>
      <c r="R32" s="302"/>
      <c r="S32" s="134">
        <f t="shared" si="4"/>
        <v>0</v>
      </c>
      <c r="T32" s="306"/>
      <c r="U32" s="307"/>
      <c r="V32" s="135">
        <f t="shared" si="5"/>
        <v>0</v>
      </c>
      <c r="W32" s="310"/>
      <c r="X32" s="310"/>
      <c r="Y32" s="139">
        <f t="shared" si="6"/>
        <v>0</v>
      </c>
      <c r="Z32" s="308"/>
      <c r="AA32" s="309"/>
      <c r="AB32" s="140">
        <f t="shared" si="7"/>
        <v>0</v>
      </c>
      <c r="AC32" s="312"/>
      <c r="AD32" s="313"/>
      <c r="AE32" s="136">
        <f t="shared" si="8"/>
        <v>0</v>
      </c>
      <c r="AF32" s="314"/>
      <c r="AG32" s="315"/>
      <c r="AH32" s="147">
        <f t="shared" si="9"/>
        <v>0.5</v>
      </c>
      <c r="AI32" s="316">
        <f>C32*0.5</f>
        <v>15622.495699999999</v>
      </c>
      <c r="AJ32" s="317"/>
      <c r="AK32" s="132">
        <f t="shared" si="10"/>
        <v>0.5</v>
      </c>
      <c r="AL32" s="318">
        <f>C32*0.5</f>
        <v>15622.495699999999</v>
      </c>
      <c r="AM32" s="319"/>
      <c r="AN32" s="133">
        <f t="shared" si="11"/>
        <v>0</v>
      </c>
      <c r="AO32" s="302"/>
      <c r="AP32" s="320"/>
      <c r="AQ32" s="137">
        <f t="shared" si="12"/>
        <v>1</v>
      </c>
      <c r="AR32" s="141">
        <f t="shared" si="13"/>
        <v>31244.991399999999</v>
      </c>
    </row>
    <row r="33" spans="1:44" x14ac:dyDescent="0.25">
      <c r="A33" s="95" t="s">
        <v>675</v>
      </c>
      <c r="B33" s="101" t="s">
        <v>676</v>
      </c>
      <c r="C33" s="131">
        <f>PLAN!K410</f>
        <v>81443.108099999998</v>
      </c>
      <c r="D33" s="123">
        <f t="shared" si="0"/>
        <v>2.9476975552325136E-2</v>
      </c>
      <c r="E33" s="124">
        <f t="shared" si="1"/>
        <v>2.9476975569395058E-2</v>
      </c>
      <c r="F33" s="125"/>
      <c r="G33" s="125"/>
      <c r="H33" s="125"/>
      <c r="I33" s="125"/>
      <c r="J33" s="125"/>
      <c r="K33" s="125"/>
      <c r="L33" s="125"/>
      <c r="M33" s="132">
        <f t="shared" si="2"/>
        <v>0</v>
      </c>
      <c r="N33" s="285"/>
      <c r="O33" s="285"/>
      <c r="P33" s="133">
        <f t="shared" si="3"/>
        <v>0</v>
      </c>
      <c r="Q33" s="302"/>
      <c r="R33" s="302"/>
      <c r="S33" s="134">
        <f t="shared" si="4"/>
        <v>0</v>
      </c>
      <c r="T33" s="306"/>
      <c r="U33" s="307"/>
      <c r="V33" s="135">
        <f t="shared" si="5"/>
        <v>0</v>
      </c>
      <c r="W33" s="310"/>
      <c r="X33" s="310"/>
      <c r="Y33" s="139">
        <f t="shared" si="6"/>
        <v>0</v>
      </c>
      <c r="Z33" s="308"/>
      <c r="AA33" s="309"/>
      <c r="AB33" s="140">
        <f t="shared" si="7"/>
        <v>0</v>
      </c>
      <c r="AC33" s="312"/>
      <c r="AD33" s="313"/>
      <c r="AE33" s="136">
        <f t="shared" si="8"/>
        <v>0</v>
      </c>
      <c r="AF33" s="314"/>
      <c r="AG33" s="315"/>
      <c r="AH33" s="147">
        <f t="shared" si="9"/>
        <v>0.5</v>
      </c>
      <c r="AI33" s="316">
        <f>C33*0.5</f>
        <v>40721.554049999999</v>
      </c>
      <c r="AJ33" s="317"/>
      <c r="AK33" s="132">
        <f t="shared" si="10"/>
        <v>0.5</v>
      </c>
      <c r="AL33" s="318">
        <f>C33*0.5</f>
        <v>40721.554049999999</v>
      </c>
      <c r="AM33" s="319"/>
      <c r="AN33" s="133">
        <f t="shared" si="11"/>
        <v>0</v>
      </c>
      <c r="AO33" s="302"/>
      <c r="AP33" s="320"/>
      <c r="AQ33" s="137">
        <f t="shared" si="12"/>
        <v>1</v>
      </c>
      <c r="AR33" s="141">
        <f t="shared" si="13"/>
        <v>81443.108099999998</v>
      </c>
    </row>
    <row r="34" spans="1:44" x14ac:dyDescent="0.25">
      <c r="A34" s="95" t="s">
        <v>677</v>
      </c>
      <c r="B34" s="101" t="s">
        <v>678</v>
      </c>
      <c r="C34" s="131">
        <f>PLAN!K429</f>
        <v>406159.67809999996</v>
      </c>
      <c r="D34" s="123">
        <f t="shared" si="0"/>
        <v>0.14700272596416228</v>
      </c>
      <c r="E34" s="124">
        <f t="shared" si="1"/>
        <v>0.1470027260492906</v>
      </c>
      <c r="F34" s="125"/>
      <c r="G34" s="125"/>
      <c r="H34" s="125"/>
      <c r="I34" s="125"/>
      <c r="J34" s="125"/>
      <c r="K34" s="125"/>
      <c r="L34" s="125"/>
      <c r="M34" s="132">
        <f t="shared" si="2"/>
        <v>0.20000000000000004</v>
      </c>
      <c r="N34" s="285">
        <f>C34*0.2</f>
        <v>81231.935620000004</v>
      </c>
      <c r="O34" s="285"/>
      <c r="P34" s="133">
        <f t="shared" si="3"/>
        <v>0.10000000000000002</v>
      </c>
      <c r="Q34" s="302">
        <f>C34*0.1</f>
        <v>40615.967810000002</v>
      </c>
      <c r="R34" s="302"/>
      <c r="S34" s="134">
        <f t="shared" si="4"/>
        <v>0</v>
      </c>
      <c r="T34" s="306"/>
      <c r="U34" s="307"/>
      <c r="V34" s="135">
        <f t="shared" si="5"/>
        <v>0</v>
      </c>
      <c r="W34" s="310"/>
      <c r="X34" s="310"/>
      <c r="Y34" s="139">
        <f t="shared" si="6"/>
        <v>0</v>
      </c>
      <c r="Z34" s="308"/>
      <c r="AA34" s="309"/>
      <c r="AB34" s="140">
        <f t="shared" si="7"/>
        <v>0</v>
      </c>
      <c r="AC34" s="312"/>
      <c r="AD34" s="313"/>
      <c r="AE34" s="136">
        <f t="shared" si="8"/>
        <v>0</v>
      </c>
      <c r="AF34" s="314"/>
      <c r="AG34" s="315"/>
      <c r="AH34" s="147">
        <f t="shared" si="9"/>
        <v>0.10000000000000002</v>
      </c>
      <c r="AI34" s="316">
        <f>C34*0.1</f>
        <v>40615.967810000002</v>
      </c>
      <c r="AJ34" s="317"/>
      <c r="AK34" s="132">
        <f t="shared" si="10"/>
        <v>0.20000000000000004</v>
      </c>
      <c r="AL34" s="318">
        <f>C34*0.2</f>
        <v>81231.935620000004</v>
      </c>
      <c r="AM34" s="319"/>
      <c r="AN34" s="133">
        <f t="shared" si="11"/>
        <v>0.40000000000000008</v>
      </c>
      <c r="AO34" s="302">
        <f>C34*0.4</f>
        <v>162463.87124000001</v>
      </c>
      <c r="AP34" s="320"/>
      <c r="AQ34" s="137">
        <f t="shared" si="12"/>
        <v>1.0000000000000002</v>
      </c>
      <c r="AR34" s="141">
        <f t="shared" si="13"/>
        <v>406159.67810000002</v>
      </c>
    </row>
    <row r="35" spans="1:44" s="146" customFormat="1" x14ac:dyDescent="0.25">
      <c r="A35" s="282" t="s">
        <v>686</v>
      </c>
      <c r="B35" s="282"/>
      <c r="C35" s="142">
        <f>SUM(C19:C34)</f>
        <v>2762939.7716000001</v>
      </c>
      <c r="D35" s="144"/>
      <c r="E35" s="145"/>
      <c r="F35" s="126"/>
      <c r="G35" s="126"/>
      <c r="H35" s="126"/>
      <c r="I35" s="126"/>
      <c r="J35" s="126"/>
      <c r="K35" s="126"/>
      <c r="L35" s="126"/>
      <c r="M35" s="137">
        <f t="shared" si="2"/>
        <v>9.8352585251120339E-2</v>
      </c>
      <c r="N35" s="303">
        <f>SUM(N19:O34)</f>
        <v>271742.26942999999</v>
      </c>
      <c r="O35" s="303"/>
      <c r="P35" s="138">
        <f t="shared" si="3"/>
        <v>0.1025349776502526</v>
      </c>
      <c r="Q35" s="304">
        <f>SUM(Q19:R34)</f>
        <v>283297.96773000003</v>
      </c>
      <c r="R35" s="305"/>
      <c r="S35" s="137">
        <f t="shared" si="4"/>
        <v>9.9682282723270635E-2</v>
      </c>
      <c r="T35" s="304">
        <f>SUM(T19:U34)</f>
        <v>275416.14345999999</v>
      </c>
      <c r="U35" s="305"/>
      <c r="V35" s="137">
        <f t="shared" si="5"/>
        <v>0.10810353171290243</v>
      </c>
      <c r="W35" s="304">
        <f>SUM(W19:X34)</f>
        <v>298683.54722000001</v>
      </c>
      <c r="X35" s="305"/>
      <c r="Y35" s="137">
        <f t="shared" si="6"/>
        <v>0.10967852753609404</v>
      </c>
      <c r="Z35" s="304">
        <f>SUM(Z19:AA34)</f>
        <v>303035.16581999999</v>
      </c>
      <c r="AA35" s="305"/>
      <c r="AB35" s="137">
        <f t="shared" si="7"/>
        <v>9.7077461730074574E-2</v>
      </c>
      <c r="AC35" s="304">
        <f>SUM(AC19:AD34)</f>
        <v>268219.17994</v>
      </c>
      <c r="AD35" s="305"/>
      <c r="AE35" s="137">
        <f t="shared" si="8"/>
        <v>0.12024676602979482</v>
      </c>
      <c r="AF35" s="304">
        <f>SUM(AF19:AG34)</f>
        <v>332234.57226999995</v>
      </c>
      <c r="AG35" s="305"/>
      <c r="AH35" s="137">
        <f t="shared" si="9"/>
        <v>8.0834085742906181E-2</v>
      </c>
      <c r="AI35" s="304">
        <f>SUM(AI19:AJ34)</f>
        <v>223339.71040000001</v>
      </c>
      <c r="AJ35" s="305"/>
      <c r="AK35" s="137">
        <f t="shared" si="10"/>
        <v>7.8671383087777463E-2</v>
      </c>
      <c r="AL35" s="304">
        <f>SUM(AL19:AM34)</f>
        <v>217364.29321999999</v>
      </c>
      <c r="AM35" s="305"/>
      <c r="AN35" s="137">
        <f t="shared" si="11"/>
        <v>0.10481839853580686</v>
      </c>
      <c r="AO35" s="304">
        <f>SUM(AO19:AP34)</f>
        <v>289606.92210999998</v>
      </c>
      <c r="AP35" s="305"/>
      <c r="AQ35" s="321">
        <f t="shared" si="12"/>
        <v>0.99999999999999989</v>
      </c>
      <c r="AR35" s="322">
        <f t="shared" si="13"/>
        <v>2762939.7716000001</v>
      </c>
    </row>
    <row r="36" spans="1:44" s="146" customFormat="1" x14ac:dyDescent="0.25">
      <c r="A36" s="143"/>
      <c r="B36" s="231"/>
      <c r="C36" s="232"/>
      <c r="D36" s="144"/>
      <c r="E36" s="126"/>
      <c r="F36" s="126"/>
      <c r="G36" s="126"/>
      <c r="H36" s="126"/>
      <c r="I36" s="126"/>
      <c r="J36" s="126"/>
      <c r="K36" s="126"/>
      <c r="L36" s="126"/>
      <c r="M36" s="126"/>
      <c r="N36" s="234"/>
      <c r="O36" s="234"/>
      <c r="P36" s="138">
        <f>P35+M35</f>
        <v>0.20088756290137294</v>
      </c>
      <c r="Q36" s="304">
        <f>Q35+N35</f>
        <v>555040.23716000002</v>
      </c>
      <c r="R36" s="305"/>
      <c r="S36" s="138">
        <f>S35+P36</f>
        <v>0.30056984562464356</v>
      </c>
      <c r="T36" s="304">
        <f>T35+Q36</f>
        <v>830456.38061999995</v>
      </c>
      <c r="U36" s="304"/>
      <c r="V36" s="138">
        <f>V35+S36</f>
        <v>0.408673377337546</v>
      </c>
      <c r="W36" s="304">
        <f>W35+T36</f>
        <v>1129139.92784</v>
      </c>
      <c r="X36" s="305"/>
      <c r="Y36" s="138">
        <f>Y35+V36</f>
        <v>0.51835190487364002</v>
      </c>
      <c r="Z36" s="304">
        <f>Z35+W36</f>
        <v>1432175.09366</v>
      </c>
      <c r="AA36" s="305"/>
      <c r="AB36" s="137">
        <f>AB35+Y36</f>
        <v>0.61542936660371461</v>
      </c>
      <c r="AC36" s="304">
        <f>AC35+Z36</f>
        <v>1700394.2736</v>
      </c>
      <c r="AD36" s="305"/>
      <c r="AE36" s="138">
        <f>AE35+AB36</f>
        <v>0.73567613263350939</v>
      </c>
      <c r="AF36" s="304">
        <f>AF35+AC36</f>
        <v>2032628.8458699998</v>
      </c>
      <c r="AG36" s="305"/>
      <c r="AH36" s="138">
        <f>AH35+AE36</f>
        <v>0.81651021837641558</v>
      </c>
      <c r="AI36" s="304">
        <f>AI35+AF36</f>
        <v>2255968.5562700001</v>
      </c>
      <c r="AJ36" s="305"/>
      <c r="AK36" s="138">
        <f>AK35+AH36</f>
        <v>0.89518160146419301</v>
      </c>
      <c r="AL36" s="304">
        <f>AL35+AI36</f>
        <v>2473332.8494899999</v>
      </c>
      <c r="AM36" s="305"/>
      <c r="AN36" s="138">
        <f>AN35+AK36</f>
        <v>0.99999999999999989</v>
      </c>
      <c r="AO36" s="304">
        <f>AO35+AL36</f>
        <v>2762939.7716000001</v>
      </c>
      <c r="AP36" s="305"/>
      <c r="AQ36" s="321"/>
      <c r="AR36" s="322"/>
    </row>
    <row r="37" spans="1:44" x14ac:dyDescent="0.25">
      <c r="A37" s="1"/>
      <c r="B37" s="215"/>
      <c r="C37" s="68"/>
      <c r="D37" s="5"/>
      <c r="E37" s="2"/>
      <c r="F37" s="2"/>
      <c r="G37" s="2"/>
      <c r="H37" s="2"/>
      <c r="I37" s="2"/>
      <c r="J37" s="2"/>
      <c r="K37" s="2"/>
      <c r="L37" s="2"/>
      <c r="M37" s="2"/>
      <c r="N37" s="127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</row>
    <row r="38" spans="1:44" x14ac:dyDescent="0.25">
      <c r="B38" s="215"/>
    </row>
    <row r="39" spans="1:44" x14ac:dyDescent="0.25">
      <c r="B39" s="215"/>
    </row>
    <row r="40" spans="1:44" x14ac:dyDescent="0.25">
      <c r="B40" s="215"/>
    </row>
    <row r="41" spans="1:44" x14ac:dyDescent="0.25">
      <c r="B41" s="215"/>
    </row>
    <row r="42" spans="1:44" x14ac:dyDescent="0.25">
      <c r="B42" s="215"/>
    </row>
    <row r="43" spans="1:44" x14ac:dyDescent="0.25">
      <c r="B43" s="215"/>
    </row>
    <row r="44" spans="1:44" x14ac:dyDescent="0.25">
      <c r="B44" s="215"/>
    </row>
  </sheetData>
  <sheetProtection algorithmName="SHA-512" hashValue="rXYClQ+dw/Y2qVBQEynQ2IPqDk7suMBI4zFoA5V+AzOzCjXAPtZjOLhKPfroUo0dmOrvoYG8PeKYMOlApAny+g==" saltValue="bJ1eGan3SeqXZE1ZaKh68Q==" spinCount="100000" sheet="1" objects="1" scenarios="1"/>
  <mergeCells count="200">
    <mergeCell ref="AO34:AP34"/>
    <mergeCell ref="AO35:AP35"/>
    <mergeCell ref="AO36:AP36"/>
    <mergeCell ref="AQ35:AQ36"/>
    <mergeCell ref="AR35:AR36"/>
    <mergeCell ref="AO29:AP29"/>
    <mergeCell ref="AO30:AP30"/>
    <mergeCell ref="AO31:AP31"/>
    <mergeCell ref="AO32:AP32"/>
    <mergeCell ref="AO33:AP33"/>
    <mergeCell ref="AO24:AP24"/>
    <mergeCell ref="AO25:AP25"/>
    <mergeCell ref="AO26:AP26"/>
    <mergeCell ref="AO27:AP27"/>
    <mergeCell ref="AO28:AP28"/>
    <mergeCell ref="AO19:AP19"/>
    <mergeCell ref="AO20:AP20"/>
    <mergeCell ref="AO21:AP21"/>
    <mergeCell ref="AO22:AP22"/>
    <mergeCell ref="AO23:AP23"/>
    <mergeCell ref="AL32:AM32"/>
    <mergeCell ref="AL33:AM33"/>
    <mergeCell ref="AL34:AM34"/>
    <mergeCell ref="AL35:AM35"/>
    <mergeCell ref="AL36:AM36"/>
    <mergeCell ref="AI34:AJ34"/>
    <mergeCell ref="AI35:AJ35"/>
    <mergeCell ref="AI36:AJ36"/>
    <mergeCell ref="AL19:AM19"/>
    <mergeCell ref="AL20:AM20"/>
    <mergeCell ref="AL21:AM21"/>
    <mergeCell ref="AL22:AM22"/>
    <mergeCell ref="AL23:AM23"/>
    <mergeCell ref="AL24:AM24"/>
    <mergeCell ref="AL25:AM25"/>
    <mergeCell ref="AL26:AM26"/>
    <mergeCell ref="AL27:AM27"/>
    <mergeCell ref="AL28:AM28"/>
    <mergeCell ref="AL29:AM29"/>
    <mergeCell ref="AL30:AM30"/>
    <mergeCell ref="AL31:AM31"/>
    <mergeCell ref="AI28:AJ28"/>
    <mergeCell ref="AI29:AJ29"/>
    <mergeCell ref="AI30:AJ30"/>
    <mergeCell ref="AI31:AJ31"/>
    <mergeCell ref="AI32:AJ32"/>
    <mergeCell ref="AI33:AJ33"/>
    <mergeCell ref="AF31:AG31"/>
    <mergeCell ref="AF32:AG32"/>
    <mergeCell ref="AF33:AG33"/>
    <mergeCell ref="AI19:AJ19"/>
    <mergeCell ref="AI20:AJ20"/>
    <mergeCell ref="AI21:AJ21"/>
    <mergeCell ref="AI22:AJ22"/>
    <mergeCell ref="AI23:AJ23"/>
    <mergeCell ref="AI24:AJ24"/>
    <mergeCell ref="AI25:AJ25"/>
    <mergeCell ref="AI26:AJ26"/>
    <mergeCell ref="AI27:AJ27"/>
    <mergeCell ref="Q36:R36"/>
    <mergeCell ref="T36:U36"/>
    <mergeCell ref="W36:X36"/>
    <mergeCell ref="AC33:AD33"/>
    <mergeCell ref="AC34:AD34"/>
    <mergeCell ref="AC35:AD35"/>
    <mergeCell ref="AC36:AD36"/>
    <mergeCell ref="AF19:AG19"/>
    <mergeCell ref="AF20:AG20"/>
    <mergeCell ref="AF21:AG21"/>
    <mergeCell ref="AF22:AG22"/>
    <mergeCell ref="AF23:AG23"/>
    <mergeCell ref="AF24:AG24"/>
    <mergeCell ref="AF25:AG25"/>
    <mergeCell ref="AF26:AG26"/>
    <mergeCell ref="AF27:AG27"/>
    <mergeCell ref="AF28:AG28"/>
    <mergeCell ref="AF29:AG29"/>
    <mergeCell ref="AF30:AG30"/>
    <mergeCell ref="AF36:AG36"/>
    <mergeCell ref="AF34:AG34"/>
    <mergeCell ref="AF35:AG35"/>
    <mergeCell ref="Z36:AA36"/>
    <mergeCell ref="AC19:AD19"/>
    <mergeCell ref="AC20:AD20"/>
    <mergeCell ref="AC21:AD21"/>
    <mergeCell ref="AC22:AD22"/>
    <mergeCell ref="AC23:AD23"/>
    <mergeCell ref="AC24:AD24"/>
    <mergeCell ref="AC25:AD25"/>
    <mergeCell ref="AC26:AD26"/>
    <mergeCell ref="AC27:AD27"/>
    <mergeCell ref="AC28:AD28"/>
    <mergeCell ref="AC29:AD29"/>
    <mergeCell ref="AC30:AD30"/>
    <mergeCell ref="AC31:AD31"/>
    <mergeCell ref="AC32:AD32"/>
    <mergeCell ref="Z31:AA31"/>
    <mergeCell ref="Z32:AA32"/>
    <mergeCell ref="Z33:AA33"/>
    <mergeCell ref="Z34:AA34"/>
    <mergeCell ref="Z35:AA35"/>
    <mergeCell ref="M17:AP17"/>
    <mergeCell ref="Z19:AA19"/>
    <mergeCell ref="Z20:AA20"/>
    <mergeCell ref="Z21:AA21"/>
    <mergeCell ref="Z22:AA22"/>
    <mergeCell ref="Z23:AA23"/>
    <mergeCell ref="Z24:AA24"/>
    <mergeCell ref="Z25:AA25"/>
    <mergeCell ref="Z26:AA26"/>
    <mergeCell ref="W19:X19"/>
    <mergeCell ref="W20:X20"/>
    <mergeCell ref="W21:X21"/>
    <mergeCell ref="W22:X22"/>
    <mergeCell ref="W23:X23"/>
    <mergeCell ref="W24:X24"/>
    <mergeCell ref="W25:X25"/>
    <mergeCell ref="W26:X26"/>
    <mergeCell ref="Q26:R26"/>
    <mergeCell ref="N24:O24"/>
    <mergeCell ref="N25:O25"/>
    <mergeCell ref="N26:O26"/>
    <mergeCell ref="N19:O19"/>
    <mergeCell ref="N20:O20"/>
    <mergeCell ref="N21:O21"/>
    <mergeCell ref="Z27:AA27"/>
    <mergeCell ref="Z28:AA28"/>
    <mergeCell ref="Z29:AA29"/>
    <mergeCell ref="Z30:AA30"/>
    <mergeCell ref="W32:X32"/>
    <mergeCell ref="W33:X33"/>
    <mergeCell ref="W34:X34"/>
    <mergeCell ref="T35:U35"/>
    <mergeCell ref="W35:X35"/>
    <mergeCell ref="T32:U32"/>
    <mergeCell ref="T33:U33"/>
    <mergeCell ref="T34:U34"/>
    <mergeCell ref="W27:X27"/>
    <mergeCell ref="W28:X28"/>
    <mergeCell ref="W29:X29"/>
    <mergeCell ref="W30:X30"/>
    <mergeCell ref="W31:X31"/>
    <mergeCell ref="Q34:R34"/>
    <mergeCell ref="N35:O35"/>
    <mergeCell ref="Q35:R35"/>
    <mergeCell ref="T19:U19"/>
    <mergeCell ref="T20:U20"/>
    <mergeCell ref="T21:U21"/>
    <mergeCell ref="T22:U22"/>
    <mergeCell ref="T23:U23"/>
    <mergeCell ref="T24:U24"/>
    <mergeCell ref="T25:U25"/>
    <mergeCell ref="T26:U26"/>
    <mergeCell ref="T27:U27"/>
    <mergeCell ref="T28:U28"/>
    <mergeCell ref="T29:U29"/>
    <mergeCell ref="T30:U30"/>
    <mergeCell ref="T31:U31"/>
    <mergeCell ref="N34:O34"/>
    <mergeCell ref="Q19:R19"/>
    <mergeCell ref="Q20:R20"/>
    <mergeCell ref="Q21:R21"/>
    <mergeCell ref="Q22:R22"/>
    <mergeCell ref="Q23:R23"/>
    <mergeCell ref="Q24:R24"/>
    <mergeCell ref="Q25:R25"/>
    <mergeCell ref="Q31:R31"/>
    <mergeCell ref="Q32:R32"/>
    <mergeCell ref="Q33:R33"/>
    <mergeCell ref="N29:O29"/>
    <mergeCell ref="N30:O30"/>
    <mergeCell ref="N31:O31"/>
    <mergeCell ref="N32:O32"/>
    <mergeCell ref="N33:O33"/>
    <mergeCell ref="N27:O27"/>
    <mergeCell ref="N28:O28"/>
    <mergeCell ref="M14:AR14"/>
    <mergeCell ref="A17:C17"/>
    <mergeCell ref="M9:AR12"/>
    <mergeCell ref="A1:AR8"/>
    <mergeCell ref="A13:AR13"/>
    <mergeCell ref="B9:C9"/>
    <mergeCell ref="B10:C10"/>
    <mergeCell ref="A35:B35"/>
    <mergeCell ref="B11:F11"/>
    <mergeCell ref="B12:I12"/>
    <mergeCell ref="A14:B14"/>
    <mergeCell ref="N22:O22"/>
    <mergeCell ref="N23:O23"/>
    <mergeCell ref="E17:E18"/>
    <mergeCell ref="F17:K17"/>
    <mergeCell ref="AR17:AR18"/>
    <mergeCell ref="G18:H18"/>
    <mergeCell ref="J18:L18"/>
    <mergeCell ref="C15:F15"/>
    <mergeCell ref="J15:O15"/>
    <mergeCell ref="Q27:R27"/>
    <mergeCell ref="Q28:R28"/>
    <mergeCell ref="Q29:R29"/>
    <mergeCell ref="Q30:R30"/>
  </mergeCells>
  <printOptions horizontalCentered="1"/>
  <pageMargins left="0.39370078740157483" right="0.70866141732283472" top="0.39370078740157483" bottom="0.39370078740157483" header="0.31496062992125984" footer="0.31496062992125984"/>
  <pageSetup paperSize="9" scale="40" orientation="landscape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4"/>
  <sheetViews>
    <sheetView tabSelected="1" view="pageBreakPreview" zoomScale="85" zoomScaleNormal="85" zoomScaleSheetLayoutView="85" workbookViewId="0">
      <selection activeCell="F22" sqref="F22"/>
    </sheetView>
  </sheetViews>
  <sheetFormatPr defaultRowHeight="15" x14ac:dyDescent="0.25"/>
  <cols>
    <col min="1" max="1" width="11.42578125" style="7" customWidth="1"/>
    <col min="2" max="2" width="9.28515625" style="7" hidden="1" customWidth="1"/>
    <col min="3" max="3" width="79.5703125" style="62" customWidth="1"/>
    <col min="4" max="4" width="4.140625" style="7" bestFit="1" customWidth="1"/>
    <col min="5" max="5" width="19.42578125" style="47" bestFit="1" customWidth="1"/>
    <col min="6" max="6" width="21.7109375" style="6" bestFit="1" customWidth="1"/>
    <col min="7" max="7" width="17.42578125" style="6" bestFit="1" customWidth="1"/>
    <col min="8" max="8" width="15.140625" style="8" bestFit="1" customWidth="1"/>
    <col min="9" max="9" width="11.42578125" style="8" bestFit="1" customWidth="1"/>
  </cols>
  <sheetData>
    <row r="1" spans="1:9" x14ac:dyDescent="0.25">
      <c r="A1" s="344" t="s">
        <v>1160</v>
      </c>
      <c r="B1" s="344"/>
      <c r="C1" s="344"/>
      <c r="D1" s="344"/>
      <c r="E1" s="344"/>
      <c r="F1" s="344"/>
      <c r="G1" s="344"/>
      <c r="H1" s="344"/>
      <c r="I1" s="344"/>
    </row>
    <row r="2" spans="1:9" x14ac:dyDescent="0.25">
      <c r="A2" s="344"/>
      <c r="B2" s="344"/>
      <c r="C2" s="344"/>
      <c r="D2" s="344"/>
      <c r="E2" s="344"/>
      <c r="F2" s="344"/>
      <c r="G2" s="344"/>
      <c r="H2" s="344"/>
      <c r="I2" s="344"/>
    </row>
    <row r="3" spans="1:9" x14ac:dyDescent="0.25">
      <c r="A3" s="344"/>
      <c r="B3" s="344"/>
      <c r="C3" s="344"/>
      <c r="D3" s="344"/>
      <c r="E3" s="344"/>
      <c r="F3" s="344"/>
      <c r="G3" s="344"/>
      <c r="H3" s="344"/>
      <c r="I3" s="344"/>
    </row>
    <row r="4" spans="1:9" x14ac:dyDescent="0.25">
      <c r="A4" s="344"/>
      <c r="B4" s="344"/>
      <c r="C4" s="344"/>
      <c r="D4" s="344"/>
      <c r="E4" s="344"/>
      <c r="F4" s="344"/>
      <c r="G4" s="344"/>
      <c r="H4" s="344"/>
      <c r="I4" s="344"/>
    </row>
    <row r="5" spans="1:9" x14ac:dyDescent="0.25">
      <c r="A5" s="344"/>
      <c r="B5" s="344"/>
      <c r="C5" s="344"/>
      <c r="D5" s="344"/>
      <c r="E5" s="344"/>
      <c r="F5" s="344"/>
      <c r="G5" s="344"/>
      <c r="H5" s="344"/>
      <c r="I5" s="344"/>
    </row>
    <row r="6" spans="1:9" x14ac:dyDescent="0.25">
      <c r="A6" s="344"/>
      <c r="B6" s="344"/>
      <c r="C6" s="344"/>
      <c r="D6" s="344"/>
      <c r="E6" s="344"/>
      <c r="F6" s="344"/>
      <c r="G6" s="344"/>
      <c r="H6" s="344"/>
      <c r="I6" s="344"/>
    </row>
    <row r="7" spans="1:9" x14ac:dyDescent="0.25">
      <c r="A7" s="344"/>
      <c r="B7" s="344"/>
      <c r="C7" s="344"/>
      <c r="D7" s="344"/>
      <c r="E7" s="344"/>
      <c r="F7" s="344"/>
      <c r="G7" s="344"/>
      <c r="H7" s="344"/>
      <c r="I7" s="344"/>
    </row>
    <row r="8" spans="1:9" x14ac:dyDescent="0.25">
      <c r="A8" s="344"/>
      <c r="B8" s="344"/>
      <c r="C8" s="344"/>
      <c r="D8" s="344"/>
      <c r="E8" s="344"/>
      <c r="F8" s="344"/>
      <c r="G8" s="344"/>
      <c r="H8" s="344"/>
      <c r="I8" s="344"/>
    </row>
    <row r="9" spans="1:9" x14ac:dyDescent="0.25">
      <c r="A9" s="344"/>
      <c r="B9" s="344"/>
      <c r="C9" s="344"/>
      <c r="D9" s="344"/>
      <c r="E9" s="344"/>
      <c r="F9" s="344"/>
      <c r="G9" s="344"/>
      <c r="H9" s="344"/>
      <c r="I9" s="344"/>
    </row>
    <row r="10" spans="1:9" ht="15.75" thickBot="1" x14ac:dyDescent="0.3">
      <c r="A10" s="345"/>
      <c r="B10" s="345"/>
      <c r="C10" s="345"/>
      <c r="D10" s="345"/>
      <c r="E10" s="345"/>
      <c r="F10" s="345"/>
      <c r="G10" s="345"/>
      <c r="H10" s="345"/>
      <c r="I10" s="345"/>
    </row>
    <row r="11" spans="1:9" x14ac:dyDescent="0.25">
      <c r="A11" s="75" t="s">
        <v>0</v>
      </c>
      <c r="B11" s="76"/>
      <c r="C11" s="14" t="s">
        <v>1142</v>
      </c>
      <c r="D11" s="76"/>
      <c r="E11" s="39"/>
      <c r="F11" s="15"/>
      <c r="G11" s="15"/>
      <c r="H11" s="16"/>
      <c r="I11" s="17"/>
    </row>
    <row r="12" spans="1:9" x14ac:dyDescent="0.25">
      <c r="A12" s="18" t="s">
        <v>1</v>
      </c>
      <c r="B12" s="245" t="s">
        <v>1143</v>
      </c>
      <c r="C12" s="245"/>
      <c r="D12" s="70" t="s">
        <v>1144</v>
      </c>
      <c r="E12" s="73">
        <v>120.87</v>
      </c>
      <c r="F12" s="19"/>
      <c r="G12" s="65"/>
      <c r="H12" s="69"/>
      <c r="I12" s="20"/>
    </row>
    <row r="13" spans="1:9" x14ac:dyDescent="0.25">
      <c r="A13" s="18" t="s">
        <v>2</v>
      </c>
      <c r="B13" s="244" t="s">
        <v>1141</v>
      </c>
      <c r="C13" s="244"/>
      <c r="D13" s="244"/>
      <c r="E13" s="244"/>
      <c r="F13" s="244"/>
      <c r="G13" s="19" t="s">
        <v>685</v>
      </c>
      <c r="H13" s="21"/>
      <c r="I13" s="22"/>
    </row>
    <row r="14" spans="1:9" x14ac:dyDescent="0.25">
      <c r="A14" s="18" t="s">
        <v>3</v>
      </c>
      <c r="B14" s="242" t="s">
        <v>1140</v>
      </c>
      <c r="C14" s="242"/>
      <c r="D14" s="242"/>
      <c r="E14" s="242"/>
      <c r="F14" s="242"/>
      <c r="G14" s="242"/>
      <c r="H14" s="242"/>
      <c r="I14" s="346"/>
    </row>
    <row r="15" spans="1:9" x14ac:dyDescent="0.25">
      <c r="A15" s="347" t="s">
        <v>1146</v>
      </c>
      <c r="B15" s="248"/>
      <c r="C15" s="248"/>
      <c r="D15" s="248"/>
      <c r="E15" s="248"/>
      <c r="F15" s="248"/>
      <c r="G15" s="248"/>
      <c r="H15" s="248"/>
      <c r="I15" s="348"/>
    </row>
    <row r="16" spans="1:9" ht="15.75" thickBot="1" x14ac:dyDescent="0.3">
      <c r="A16" s="349" t="s">
        <v>1145</v>
      </c>
      <c r="B16" s="350"/>
      <c r="C16" s="350"/>
      <c r="D16" s="48"/>
      <c r="E16" s="40"/>
      <c r="F16" s="23"/>
      <c r="G16" s="23"/>
      <c r="H16" s="24"/>
      <c r="I16" s="25"/>
    </row>
    <row r="17" spans="1:9" x14ac:dyDescent="0.25">
      <c r="A17" s="334"/>
      <c r="B17" s="335"/>
      <c r="C17" s="335"/>
      <c r="D17" s="335"/>
      <c r="E17" s="335"/>
      <c r="F17" s="335"/>
      <c r="G17" s="335"/>
      <c r="H17" s="335"/>
      <c r="I17" s="336"/>
    </row>
    <row r="18" spans="1:9" s="2" customFormat="1" ht="25.5" x14ac:dyDescent="0.25">
      <c r="A18" s="337" t="s">
        <v>4</v>
      </c>
      <c r="B18" s="338"/>
      <c r="C18" s="56" t="s">
        <v>679</v>
      </c>
      <c r="D18" s="49" t="s">
        <v>34</v>
      </c>
      <c r="E18" s="41" t="s">
        <v>680</v>
      </c>
      <c r="F18" s="74"/>
      <c r="G18" s="74" t="s">
        <v>682</v>
      </c>
      <c r="H18" s="28" t="s">
        <v>683</v>
      </c>
      <c r="I18" s="28" t="s">
        <v>684</v>
      </c>
    </row>
    <row r="19" spans="1:9" s="165" customFormat="1" x14ac:dyDescent="0.25">
      <c r="A19" s="330" t="s">
        <v>5</v>
      </c>
      <c r="B19" s="331"/>
      <c r="C19" s="339" t="s">
        <v>6</v>
      </c>
      <c r="D19" s="340"/>
      <c r="E19" s="341"/>
      <c r="F19" s="342" t="s">
        <v>1126</v>
      </c>
      <c r="G19" s="342">
        <f>G21+G23+G25+G28+G30</f>
        <v>0</v>
      </c>
      <c r="H19" s="343"/>
      <c r="I19" s="323" t="e">
        <f>G19/F485</f>
        <v>#DIV/0!</v>
      </c>
    </row>
    <row r="20" spans="1:9" s="165" customFormat="1" x14ac:dyDescent="0.25">
      <c r="A20" s="332"/>
      <c r="B20" s="333"/>
      <c r="C20" s="339"/>
      <c r="D20" s="340"/>
      <c r="E20" s="341"/>
      <c r="F20" s="342"/>
      <c r="G20" s="342"/>
      <c r="H20" s="343"/>
      <c r="I20" s="323"/>
    </row>
    <row r="21" spans="1:9" x14ac:dyDescent="0.25">
      <c r="A21" s="50" t="s">
        <v>7</v>
      </c>
      <c r="B21" s="50"/>
      <c r="C21" s="57" t="s">
        <v>8</v>
      </c>
      <c r="D21" s="50"/>
      <c r="E21" s="42"/>
      <c r="F21" s="26"/>
      <c r="G21" s="26">
        <f>SUM(G22)</f>
        <v>0</v>
      </c>
      <c r="H21" s="29"/>
      <c r="I21" s="29" t="e">
        <f>G21/G19</f>
        <v>#DIV/0!</v>
      </c>
    </row>
    <row r="22" spans="1:9" s="36" customFormat="1" x14ac:dyDescent="0.25">
      <c r="A22" s="51" t="s">
        <v>9</v>
      </c>
      <c r="B22" s="51" t="s">
        <v>918</v>
      </c>
      <c r="C22" s="58" t="s">
        <v>10</v>
      </c>
      <c r="D22" s="51" t="s">
        <v>11</v>
      </c>
      <c r="E22" s="43">
        <v>4415.2</v>
      </c>
      <c r="F22" s="10"/>
      <c r="G22" s="34">
        <f>E22*F22</f>
        <v>0</v>
      </c>
      <c r="H22" s="35" t="e">
        <f>G22/G21</f>
        <v>#DIV/0!</v>
      </c>
      <c r="I22" s="35"/>
    </row>
    <row r="23" spans="1:9" x14ac:dyDescent="0.25">
      <c r="A23" s="50" t="s">
        <v>693</v>
      </c>
      <c r="B23" s="50"/>
      <c r="C23" s="57" t="s">
        <v>695</v>
      </c>
      <c r="D23" s="50"/>
      <c r="E23" s="42"/>
      <c r="F23" s="26"/>
      <c r="G23" s="26">
        <f>SUM(G24)</f>
        <v>0</v>
      </c>
      <c r="H23" s="29"/>
      <c r="I23" s="29" t="e">
        <f>G23/G19</f>
        <v>#DIV/0!</v>
      </c>
    </row>
    <row r="24" spans="1:9" x14ac:dyDescent="0.25">
      <c r="A24" s="52" t="s">
        <v>694</v>
      </c>
      <c r="B24" s="52" t="s">
        <v>919</v>
      </c>
      <c r="C24" s="59" t="s">
        <v>19</v>
      </c>
      <c r="D24" s="52" t="s">
        <v>20</v>
      </c>
      <c r="E24" s="44">
        <v>789</v>
      </c>
      <c r="F24" s="10"/>
      <c r="G24" s="27">
        <f>E24*F24</f>
        <v>0</v>
      </c>
      <c r="H24" s="30" t="e">
        <f>G24/G23</f>
        <v>#DIV/0!</v>
      </c>
      <c r="I24" s="30"/>
    </row>
    <row r="25" spans="1:9" x14ac:dyDescent="0.25">
      <c r="A25" s="50" t="s">
        <v>12</v>
      </c>
      <c r="B25" s="50"/>
      <c r="C25" s="57" t="s">
        <v>13</v>
      </c>
      <c r="D25" s="50"/>
      <c r="E25" s="42"/>
      <c r="F25" s="26"/>
      <c r="G25" s="26">
        <f>SUM(G26:G27)</f>
        <v>0</v>
      </c>
      <c r="H25" s="29"/>
      <c r="I25" s="29" t="e">
        <f>G25/G19</f>
        <v>#DIV/0!</v>
      </c>
    </row>
    <row r="26" spans="1:9" x14ac:dyDescent="0.25">
      <c r="A26" s="55" t="s">
        <v>14</v>
      </c>
      <c r="B26" s="52" t="s">
        <v>921</v>
      </c>
      <c r="C26" s="59" t="s">
        <v>15</v>
      </c>
      <c r="D26" s="52" t="s">
        <v>16</v>
      </c>
      <c r="E26" s="44">
        <v>277.66000000000003</v>
      </c>
      <c r="F26" s="10"/>
      <c r="G26" s="27">
        <f>E26*F26</f>
        <v>0</v>
      </c>
      <c r="H26" s="30" t="e">
        <f>G26/G25</f>
        <v>#DIV/0!</v>
      </c>
      <c r="I26" s="30"/>
    </row>
    <row r="27" spans="1:9" x14ac:dyDescent="0.25">
      <c r="A27" s="52" t="s">
        <v>17</v>
      </c>
      <c r="B27" s="55" t="s">
        <v>920</v>
      </c>
      <c r="C27" s="59" t="s">
        <v>18</v>
      </c>
      <c r="D27" s="52" t="s">
        <v>16</v>
      </c>
      <c r="E27" s="44">
        <v>2005.6</v>
      </c>
      <c r="F27" s="10"/>
      <c r="G27" s="27">
        <f>E27*F27</f>
        <v>0</v>
      </c>
      <c r="H27" s="30" t="e">
        <f>G27/G25</f>
        <v>#DIV/0!</v>
      </c>
      <c r="I27" s="30"/>
    </row>
    <row r="28" spans="1:9" x14ac:dyDescent="0.25">
      <c r="A28" s="50" t="s">
        <v>696</v>
      </c>
      <c r="B28" s="50"/>
      <c r="C28" s="57" t="s">
        <v>700</v>
      </c>
      <c r="D28" s="50"/>
      <c r="E28" s="42"/>
      <c r="F28" s="26"/>
      <c r="G28" s="26">
        <f>SUM(G29)</f>
        <v>0</v>
      </c>
      <c r="H28" s="29"/>
      <c r="I28" s="29" t="e">
        <f>G28/G19</f>
        <v>#DIV/0!</v>
      </c>
    </row>
    <row r="29" spans="1:9" x14ac:dyDescent="0.25">
      <c r="A29" s="52" t="s">
        <v>697</v>
      </c>
      <c r="B29" s="52" t="s">
        <v>922</v>
      </c>
      <c r="C29" s="59" t="s">
        <v>701</v>
      </c>
      <c r="D29" s="52" t="s">
        <v>11</v>
      </c>
      <c r="E29" s="44">
        <v>54.15</v>
      </c>
      <c r="F29" s="10"/>
      <c r="G29" s="27">
        <f>E29*F29</f>
        <v>0</v>
      </c>
      <c r="H29" s="30" t="e">
        <f>G29/G28</f>
        <v>#DIV/0!</v>
      </c>
      <c r="I29" s="30"/>
    </row>
    <row r="30" spans="1:9" x14ac:dyDescent="0.25">
      <c r="A30" s="50" t="s">
        <v>698</v>
      </c>
      <c r="B30" s="50"/>
      <c r="C30" s="57" t="s">
        <v>702</v>
      </c>
      <c r="D30" s="50"/>
      <c r="E30" s="42"/>
      <c r="F30" s="26"/>
      <c r="G30" s="26">
        <f>SUM(G31)</f>
        <v>0</v>
      </c>
      <c r="H30" s="29"/>
      <c r="I30" s="29" t="e">
        <f>G30/G19</f>
        <v>#DIV/0!</v>
      </c>
    </row>
    <row r="31" spans="1:9" x14ac:dyDescent="0.25">
      <c r="A31" s="52" t="s">
        <v>699</v>
      </c>
      <c r="B31" s="55" t="s">
        <v>923</v>
      </c>
      <c r="C31" s="59" t="s">
        <v>28</v>
      </c>
      <c r="D31" s="52" t="s">
        <v>16</v>
      </c>
      <c r="E31" s="44">
        <v>35.700000000000003</v>
      </c>
      <c r="F31" s="10"/>
      <c r="G31" s="27">
        <f>E31*F31</f>
        <v>0</v>
      </c>
      <c r="H31" s="30" t="e">
        <f>G31/G30</f>
        <v>#DIV/0!</v>
      </c>
      <c r="I31" s="30"/>
    </row>
    <row r="32" spans="1:9" s="11" customFormat="1" x14ac:dyDescent="0.25">
      <c r="A32" s="63" t="s">
        <v>652</v>
      </c>
      <c r="B32" s="63"/>
      <c r="C32" s="60" t="s">
        <v>653</v>
      </c>
      <c r="D32" s="53"/>
      <c r="E32" s="45"/>
      <c r="F32" s="148"/>
      <c r="G32" s="31">
        <f>G33+G38+G43+G45+G49+G51+G53</f>
        <v>0</v>
      </c>
      <c r="H32" s="32"/>
      <c r="I32" s="33" t="e">
        <f>G32/F485</f>
        <v>#DIV/0!</v>
      </c>
    </row>
    <row r="33" spans="1:9" x14ac:dyDescent="0.25">
      <c r="A33" s="50" t="s">
        <v>21</v>
      </c>
      <c r="B33" s="50"/>
      <c r="C33" s="57" t="s">
        <v>22</v>
      </c>
      <c r="D33" s="50"/>
      <c r="E33" s="42"/>
      <c r="F33" s="26"/>
      <c r="G33" s="26">
        <f>SUM(G34:G37)</f>
        <v>0</v>
      </c>
      <c r="H33" s="29"/>
      <c r="I33" s="29" t="e">
        <f>G33/G32</f>
        <v>#DIV/0!</v>
      </c>
    </row>
    <row r="34" spans="1:9" x14ac:dyDescent="0.25">
      <c r="A34" s="52" t="s">
        <v>23</v>
      </c>
      <c r="B34" s="55" t="s">
        <v>924</v>
      </c>
      <c r="C34" s="59" t="s">
        <v>24</v>
      </c>
      <c r="D34" s="52" t="s">
        <v>16</v>
      </c>
      <c r="E34" s="44">
        <v>246.1</v>
      </c>
      <c r="F34" s="10"/>
      <c r="G34" s="27">
        <f>E34*F34</f>
        <v>0</v>
      </c>
      <c r="H34" s="30" t="e">
        <f>G34/$G$33</f>
        <v>#DIV/0!</v>
      </c>
      <c r="I34" s="30"/>
    </row>
    <row r="35" spans="1:9" x14ac:dyDescent="0.25">
      <c r="A35" s="52" t="s">
        <v>703</v>
      </c>
      <c r="B35" s="149" t="s">
        <v>925</v>
      </c>
      <c r="C35" s="59" t="s">
        <v>704</v>
      </c>
      <c r="D35" s="52" t="s">
        <v>16</v>
      </c>
      <c r="E35" s="44">
        <v>12.96</v>
      </c>
      <c r="F35" s="10"/>
      <c r="G35" s="27">
        <f>E35*F35</f>
        <v>0</v>
      </c>
      <c r="H35" s="30" t="e">
        <f>G35/$G$33</f>
        <v>#DIV/0!</v>
      </c>
      <c r="I35" s="30"/>
    </row>
    <row r="36" spans="1:9" s="64" customFormat="1" x14ac:dyDescent="0.25">
      <c r="A36" s="54" t="s">
        <v>25</v>
      </c>
      <c r="B36" s="149" t="s">
        <v>926</v>
      </c>
      <c r="C36" s="61" t="s">
        <v>1130</v>
      </c>
      <c r="D36" s="54" t="s">
        <v>11</v>
      </c>
      <c r="E36" s="46">
        <v>968.32</v>
      </c>
      <c r="F36" s="10"/>
      <c r="G36" s="27">
        <f>E36*F36</f>
        <v>0</v>
      </c>
      <c r="H36" s="38" t="e">
        <f t="shared" ref="H36:H37" si="0">G36/$G$33</f>
        <v>#DIV/0!</v>
      </c>
      <c r="I36" s="38"/>
    </row>
    <row r="37" spans="1:9" s="64" customFormat="1" x14ac:dyDescent="0.25">
      <c r="A37" s="54" t="s">
        <v>27</v>
      </c>
      <c r="B37" s="149" t="s">
        <v>927</v>
      </c>
      <c r="C37" s="61" t="s">
        <v>1129</v>
      </c>
      <c r="D37" s="54" t="s">
        <v>11</v>
      </c>
      <c r="E37" s="46">
        <v>124.44</v>
      </c>
      <c r="F37" s="10"/>
      <c r="G37" s="27">
        <f>E37*F37</f>
        <v>0</v>
      </c>
      <c r="H37" s="38" t="e">
        <f t="shared" si="0"/>
        <v>#DIV/0!</v>
      </c>
      <c r="I37" s="38"/>
    </row>
    <row r="38" spans="1:9" x14ac:dyDescent="0.25">
      <c r="A38" s="50" t="s">
        <v>29</v>
      </c>
      <c r="B38" s="50"/>
      <c r="C38" s="57" t="s">
        <v>30</v>
      </c>
      <c r="D38" s="50"/>
      <c r="E38" s="42"/>
      <c r="F38" s="26"/>
      <c r="G38" s="26">
        <f>SUM(G39:G42)</f>
        <v>0</v>
      </c>
      <c r="H38" s="29"/>
      <c r="I38" s="29" t="e">
        <f>G38/G32</f>
        <v>#DIV/0!</v>
      </c>
    </row>
    <row r="39" spans="1:9" x14ac:dyDescent="0.25">
      <c r="A39" s="52" t="s">
        <v>32</v>
      </c>
      <c r="B39" s="150" t="s">
        <v>928</v>
      </c>
      <c r="C39" s="59" t="s">
        <v>33</v>
      </c>
      <c r="D39" s="52" t="s">
        <v>16</v>
      </c>
      <c r="E39" s="44">
        <v>84.27</v>
      </c>
      <c r="F39" s="10"/>
      <c r="G39" s="27">
        <f>E39*F39</f>
        <v>0</v>
      </c>
      <c r="H39" s="30" t="e">
        <f t="shared" ref="H39:H42" si="1">G39/$G$38</f>
        <v>#DIV/0!</v>
      </c>
      <c r="I39" s="30"/>
    </row>
    <row r="40" spans="1:9" s="64" customFormat="1" x14ac:dyDescent="0.25">
      <c r="A40" s="54" t="s">
        <v>908</v>
      </c>
      <c r="B40" s="54" t="s">
        <v>921</v>
      </c>
      <c r="C40" s="61" t="s">
        <v>705</v>
      </c>
      <c r="D40" s="54" t="s">
        <v>34</v>
      </c>
      <c r="E40" s="46">
        <v>109</v>
      </c>
      <c r="F40" s="10"/>
      <c r="G40" s="27">
        <f>E40*F40</f>
        <v>0</v>
      </c>
      <c r="H40" s="38" t="e">
        <f t="shared" si="1"/>
        <v>#DIV/0!</v>
      </c>
      <c r="I40" s="38"/>
    </row>
    <row r="41" spans="1:9" x14ac:dyDescent="0.25">
      <c r="A41" s="52" t="s">
        <v>706</v>
      </c>
      <c r="B41" s="149" t="s">
        <v>929</v>
      </c>
      <c r="C41" s="59" t="s">
        <v>708</v>
      </c>
      <c r="D41" s="52" t="s">
        <v>31</v>
      </c>
      <c r="E41" s="44">
        <v>1545</v>
      </c>
      <c r="F41" s="10"/>
      <c r="G41" s="27">
        <f>E41*F41</f>
        <v>0</v>
      </c>
      <c r="H41" s="30" t="e">
        <f t="shared" si="1"/>
        <v>#DIV/0!</v>
      </c>
      <c r="I41" s="30"/>
    </row>
    <row r="42" spans="1:9" x14ac:dyDescent="0.25">
      <c r="A42" s="55" t="s">
        <v>709</v>
      </c>
      <c r="B42" s="52" t="s">
        <v>930</v>
      </c>
      <c r="C42" s="59" t="s">
        <v>707</v>
      </c>
      <c r="D42" s="52" t="s">
        <v>31</v>
      </c>
      <c r="E42" s="44">
        <v>90</v>
      </c>
      <c r="F42" s="10"/>
      <c r="G42" s="27">
        <f>E42*F42</f>
        <v>0</v>
      </c>
      <c r="H42" s="30" t="e">
        <f t="shared" si="1"/>
        <v>#DIV/0!</v>
      </c>
      <c r="I42" s="30"/>
    </row>
    <row r="43" spans="1:9" x14ac:dyDescent="0.25">
      <c r="A43" s="50" t="s">
        <v>36</v>
      </c>
      <c r="B43" s="50"/>
      <c r="C43" s="57" t="s">
        <v>37</v>
      </c>
      <c r="D43" s="50"/>
      <c r="E43" s="42"/>
      <c r="F43" s="26"/>
      <c r="G43" s="26">
        <f>SUM(G44)</f>
        <v>0</v>
      </c>
      <c r="H43" s="29"/>
      <c r="I43" s="29" t="e">
        <f>G43/G32</f>
        <v>#DIV/0!</v>
      </c>
    </row>
    <row r="44" spans="1:9" x14ac:dyDescent="0.25">
      <c r="A44" s="52" t="s">
        <v>38</v>
      </c>
      <c r="B44" s="149" t="s">
        <v>931</v>
      </c>
      <c r="C44" s="59" t="s">
        <v>39</v>
      </c>
      <c r="D44" s="52" t="s">
        <v>11</v>
      </c>
      <c r="E44" s="44">
        <v>575.17999999999995</v>
      </c>
      <c r="F44" s="10"/>
      <c r="G44" s="27">
        <f>E44*F44</f>
        <v>0</v>
      </c>
      <c r="H44" s="30" t="e">
        <f>G44/G43</f>
        <v>#DIV/0!</v>
      </c>
      <c r="I44" s="30"/>
    </row>
    <row r="45" spans="1:9" x14ac:dyDescent="0.25">
      <c r="A45" s="50" t="s">
        <v>40</v>
      </c>
      <c r="B45" s="50"/>
      <c r="C45" s="57" t="s">
        <v>41</v>
      </c>
      <c r="D45" s="50"/>
      <c r="E45" s="42"/>
      <c r="F45" s="26"/>
      <c r="G45" s="26">
        <f>SUM(G46:G48)</f>
        <v>0</v>
      </c>
      <c r="H45" s="29"/>
      <c r="I45" s="29" t="e">
        <f>G45/G32</f>
        <v>#DIV/0!</v>
      </c>
    </row>
    <row r="46" spans="1:9" x14ac:dyDescent="0.25">
      <c r="A46" s="52" t="s">
        <v>42</v>
      </c>
      <c r="B46" s="149" t="s">
        <v>932</v>
      </c>
      <c r="C46" s="59" t="s">
        <v>43</v>
      </c>
      <c r="D46" s="52" t="s">
        <v>44</v>
      </c>
      <c r="E46" s="44">
        <v>5362</v>
      </c>
      <c r="F46" s="10"/>
      <c r="G46" s="27">
        <f>E46*F46</f>
        <v>0</v>
      </c>
      <c r="H46" s="30" t="e">
        <f>G46/$G$45</f>
        <v>#DIV/0!</v>
      </c>
      <c r="I46" s="30"/>
    </row>
    <row r="47" spans="1:9" x14ac:dyDescent="0.25">
      <c r="A47" s="52" t="s">
        <v>45</v>
      </c>
      <c r="B47" s="149" t="s">
        <v>933</v>
      </c>
      <c r="C47" s="59" t="s">
        <v>46</v>
      </c>
      <c r="D47" s="52" t="s">
        <v>44</v>
      </c>
      <c r="E47" s="44">
        <v>483</v>
      </c>
      <c r="F47" s="10"/>
      <c r="G47" s="27">
        <f>E47*F47</f>
        <v>0</v>
      </c>
      <c r="H47" s="30" t="e">
        <f t="shared" ref="H47:H48" si="2">G47/$G$45</f>
        <v>#DIV/0!</v>
      </c>
      <c r="I47" s="30"/>
    </row>
    <row r="48" spans="1:9" x14ac:dyDescent="0.25">
      <c r="A48" s="52" t="s">
        <v>710</v>
      </c>
      <c r="B48" s="149" t="s">
        <v>934</v>
      </c>
      <c r="C48" s="59" t="s">
        <v>64</v>
      </c>
      <c r="D48" s="52" t="s">
        <v>44</v>
      </c>
      <c r="E48" s="44">
        <v>2042</v>
      </c>
      <c r="F48" s="10"/>
      <c r="G48" s="27">
        <f>E48*F48</f>
        <v>0</v>
      </c>
      <c r="H48" s="30" t="e">
        <f t="shared" si="2"/>
        <v>#DIV/0!</v>
      </c>
      <c r="I48" s="30"/>
    </row>
    <row r="49" spans="1:11" x14ac:dyDescent="0.25">
      <c r="A49" s="50" t="s">
        <v>47</v>
      </c>
      <c r="B49" s="50"/>
      <c r="C49" s="57" t="s">
        <v>48</v>
      </c>
      <c r="D49" s="50"/>
      <c r="E49" s="42"/>
      <c r="F49" s="26"/>
      <c r="G49" s="26">
        <f>SUM(G50)</f>
        <v>0</v>
      </c>
      <c r="H49" s="29"/>
      <c r="I49" s="29" t="e">
        <f>G49/G32</f>
        <v>#DIV/0!</v>
      </c>
    </row>
    <row r="50" spans="1:11" x14ac:dyDescent="0.25">
      <c r="A50" s="52" t="s">
        <v>49</v>
      </c>
      <c r="B50" s="149" t="s">
        <v>935</v>
      </c>
      <c r="C50" s="59" t="s">
        <v>50</v>
      </c>
      <c r="D50" s="52" t="s">
        <v>16</v>
      </c>
      <c r="E50" s="44">
        <v>127.13</v>
      </c>
      <c r="F50" s="10"/>
      <c r="G50" s="27">
        <f>E50*F50</f>
        <v>0</v>
      </c>
      <c r="H50" s="30" t="e">
        <f>G50/G49</f>
        <v>#DIV/0!</v>
      </c>
      <c r="I50" s="30"/>
    </row>
    <row r="51" spans="1:11" x14ac:dyDescent="0.25">
      <c r="A51" s="50" t="s">
        <v>51</v>
      </c>
      <c r="B51" s="50"/>
      <c r="C51" s="57" t="s">
        <v>52</v>
      </c>
      <c r="D51" s="50"/>
      <c r="E51" s="42"/>
      <c r="F51" s="26"/>
      <c r="G51" s="26">
        <f>SUM(G52)</f>
        <v>0</v>
      </c>
      <c r="H51" s="29"/>
      <c r="I51" s="29" t="e">
        <f>G51/G32</f>
        <v>#DIV/0!</v>
      </c>
    </row>
    <row r="52" spans="1:11" s="64" customFormat="1" x14ac:dyDescent="0.25">
      <c r="A52" s="55" t="s">
        <v>53</v>
      </c>
      <c r="B52" s="151" t="s">
        <v>936</v>
      </c>
      <c r="C52" s="61" t="s">
        <v>1128</v>
      </c>
      <c r="D52" s="54" t="s">
        <v>11</v>
      </c>
      <c r="E52" s="46">
        <v>92.9</v>
      </c>
      <c r="F52" s="10"/>
      <c r="G52" s="37">
        <f>E52*F52</f>
        <v>0</v>
      </c>
      <c r="H52" s="38" t="e">
        <f>G52/G51</f>
        <v>#DIV/0!</v>
      </c>
      <c r="I52" s="38"/>
    </row>
    <row r="53" spans="1:11" x14ac:dyDescent="0.25">
      <c r="A53" s="50" t="s">
        <v>54</v>
      </c>
      <c r="B53" s="50"/>
      <c r="C53" s="57" t="s">
        <v>55</v>
      </c>
      <c r="D53" s="50"/>
      <c r="E53" s="42"/>
      <c r="F53" s="26"/>
      <c r="G53" s="26">
        <f>SUM(G54)</f>
        <v>0</v>
      </c>
      <c r="H53" s="29"/>
      <c r="I53" s="29" t="e">
        <f>G53/G32</f>
        <v>#DIV/0!</v>
      </c>
    </row>
    <row r="54" spans="1:11" x14ac:dyDescent="0.25">
      <c r="A54" s="52" t="s">
        <v>56</v>
      </c>
      <c r="B54" s="150" t="s">
        <v>937</v>
      </c>
      <c r="C54" s="59" t="s">
        <v>57</v>
      </c>
      <c r="D54" s="52" t="s">
        <v>11</v>
      </c>
      <c r="E54" s="44">
        <v>309.7</v>
      </c>
      <c r="F54" s="10"/>
      <c r="G54" s="27">
        <f>E54*F54</f>
        <v>0</v>
      </c>
      <c r="H54" s="30" t="e">
        <f>G54/G53</f>
        <v>#DIV/0!</v>
      </c>
      <c r="I54" s="30"/>
    </row>
    <row r="55" spans="1:11" s="11" customFormat="1" x14ac:dyDescent="0.25">
      <c r="A55" s="63" t="s">
        <v>654</v>
      </c>
      <c r="B55" s="63"/>
      <c r="C55" s="60" t="s">
        <v>655</v>
      </c>
      <c r="D55" s="53"/>
      <c r="E55" s="45"/>
      <c r="F55" s="148"/>
      <c r="G55" s="31">
        <f>G56+G58+G61</f>
        <v>0</v>
      </c>
      <c r="H55" s="32"/>
      <c r="I55" s="33" t="e">
        <f>G55/F485</f>
        <v>#DIV/0!</v>
      </c>
    </row>
    <row r="56" spans="1:11" x14ac:dyDescent="0.25">
      <c r="A56" s="50" t="s">
        <v>58</v>
      </c>
      <c r="B56" s="50"/>
      <c r="C56" s="57" t="s">
        <v>37</v>
      </c>
      <c r="D56" s="50"/>
      <c r="E56" s="42"/>
      <c r="F56" s="26"/>
      <c r="G56" s="26">
        <f>SUM(G57)</f>
        <v>0</v>
      </c>
      <c r="H56" s="29"/>
      <c r="I56" s="29" t="e">
        <f>G56/G55</f>
        <v>#DIV/0!</v>
      </c>
    </row>
    <row r="57" spans="1:11" x14ac:dyDescent="0.25">
      <c r="A57" s="52" t="s">
        <v>59</v>
      </c>
      <c r="B57" s="149" t="s">
        <v>784</v>
      </c>
      <c r="C57" s="59" t="s">
        <v>60</v>
      </c>
      <c r="D57" s="52" t="s">
        <v>11</v>
      </c>
      <c r="E57" s="44">
        <v>1206.5999999999999</v>
      </c>
      <c r="F57" s="10"/>
      <c r="G57" s="27">
        <f>E57*F57</f>
        <v>0</v>
      </c>
      <c r="H57" s="30" t="e">
        <f>G57/G56</f>
        <v>#DIV/0!</v>
      </c>
      <c r="I57" s="30"/>
    </row>
    <row r="58" spans="1:11" x14ac:dyDescent="0.25">
      <c r="A58" s="50" t="s">
        <v>61</v>
      </c>
      <c r="B58" s="50"/>
      <c r="C58" s="57" t="s">
        <v>41</v>
      </c>
      <c r="D58" s="50"/>
      <c r="E58" s="42"/>
      <c r="F58" s="26"/>
      <c r="G58" s="26">
        <f>SUM(G59:G60)</f>
        <v>0</v>
      </c>
      <c r="H58" s="29"/>
      <c r="I58" s="29" t="e">
        <f>G58/G55</f>
        <v>#DIV/0!</v>
      </c>
    </row>
    <row r="59" spans="1:11" x14ac:dyDescent="0.25">
      <c r="A59" s="52" t="s">
        <v>62</v>
      </c>
      <c r="B59" s="149" t="s">
        <v>932</v>
      </c>
      <c r="C59" s="59" t="s">
        <v>43</v>
      </c>
      <c r="D59" s="52" t="s">
        <v>44</v>
      </c>
      <c r="E59" s="44">
        <v>8634</v>
      </c>
      <c r="F59" s="10"/>
      <c r="G59" s="27">
        <f>E59*F59</f>
        <v>0</v>
      </c>
      <c r="H59" s="30" t="e">
        <f>G59/G58</f>
        <v>#DIV/0!</v>
      </c>
      <c r="I59" s="30"/>
    </row>
    <row r="60" spans="1:11" x14ac:dyDescent="0.25">
      <c r="A60" s="52" t="s">
        <v>63</v>
      </c>
      <c r="B60" s="149" t="s">
        <v>933</v>
      </c>
      <c r="C60" s="59" t="s">
        <v>46</v>
      </c>
      <c r="D60" s="52" t="s">
        <v>44</v>
      </c>
      <c r="E60" s="44">
        <v>2332</v>
      </c>
      <c r="F60" s="10"/>
      <c r="G60" s="27">
        <f>E60*F60</f>
        <v>0</v>
      </c>
      <c r="H60" s="30" t="e">
        <f>G60/G58</f>
        <v>#DIV/0!</v>
      </c>
      <c r="I60" s="30"/>
    </row>
    <row r="61" spans="1:11" x14ac:dyDescent="0.25">
      <c r="A61" s="50" t="s">
        <v>65</v>
      </c>
      <c r="B61" s="50"/>
      <c r="C61" s="57" t="s">
        <v>48</v>
      </c>
      <c r="D61" s="50"/>
      <c r="E61" s="42"/>
      <c r="F61" s="26"/>
      <c r="G61" s="26">
        <f>SUM(G62:G63)</f>
        <v>0</v>
      </c>
      <c r="H61" s="29"/>
      <c r="I61" s="29" t="e">
        <f>G61/G55</f>
        <v>#DIV/0!</v>
      </c>
    </row>
    <row r="62" spans="1:11" x14ac:dyDescent="0.25">
      <c r="A62" s="52" t="s">
        <v>66</v>
      </c>
      <c r="B62" s="149" t="s">
        <v>938</v>
      </c>
      <c r="C62" s="59" t="s">
        <v>67</v>
      </c>
      <c r="D62" s="52" t="s">
        <v>11</v>
      </c>
      <c r="E62" s="44">
        <v>953.2</v>
      </c>
      <c r="F62" s="10"/>
      <c r="G62" s="27">
        <f>E62*F62</f>
        <v>0</v>
      </c>
      <c r="H62" s="30" t="e">
        <f>G62/G61</f>
        <v>#DIV/0!</v>
      </c>
      <c r="I62" s="30"/>
    </row>
    <row r="63" spans="1:11" x14ac:dyDescent="0.25">
      <c r="A63" s="52" t="s">
        <v>68</v>
      </c>
      <c r="B63" s="149" t="s">
        <v>935</v>
      </c>
      <c r="C63" s="59" t="s">
        <v>69</v>
      </c>
      <c r="D63" s="52" t="s">
        <v>16</v>
      </c>
      <c r="E63" s="44">
        <v>91.9</v>
      </c>
      <c r="F63" s="10"/>
      <c r="G63" s="27">
        <f>E63*F63</f>
        <v>0</v>
      </c>
      <c r="H63" s="30" t="e">
        <f>G63/G61</f>
        <v>#DIV/0!</v>
      </c>
      <c r="I63" s="30"/>
    </row>
    <row r="64" spans="1:11" s="11" customFormat="1" x14ac:dyDescent="0.25">
      <c r="A64" s="63" t="s">
        <v>656</v>
      </c>
      <c r="B64" s="63"/>
      <c r="C64" s="60" t="s">
        <v>657</v>
      </c>
      <c r="D64" s="53"/>
      <c r="E64" s="45"/>
      <c r="F64" s="148"/>
      <c r="G64" s="31">
        <f>G65+G73</f>
        <v>0</v>
      </c>
      <c r="H64" s="32"/>
      <c r="I64" s="33" t="e">
        <f>G64/F485</f>
        <v>#DIV/0!</v>
      </c>
      <c r="K64" s="12"/>
    </row>
    <row r="65" spans="1:9" x14ac:dyDescent="0.25">
      <c r="A65" s="50" t="s">
        <v>70</v>
      </c>
      <c r="B65" s="50"/>
      <c r="C65" s="57" t="s">
        <v>71</v>
      </c>
      <c r="D65" s="50"/>
      <c r="E65" s="42"/>
      <c r="F65" s="26"/>
      <c r="G65" s="26">
        <f>SUM(G66:G72)</f>
        <v>0</v>
      </c>
      <c r="H65" s="29"/>
      <c r="I65" s="29" t="e">
        <f>G65/G64</f>
        <v>#DIV/0!</v>
      </c>
    </row>
    <row r="66" spans="1:9" x14ac:dyDescent="0.25">
      <c r="A66" s="52" t="s">
        <v>72</v>
      </c>
      <c r="B66" s="149" t="s">
        <v>939</v>
      </c>
      <c r="C66" s="59" t="s">
        <v>73</v>
      </c>
      <c r="D66" s="52" t="s">
        <v>11</v>
      </c>
      <c r="E66" s="44">
        <v>131.1</v>
      </c>
      <c r="F66" s="10"/>
      <c r="G66" s="27">
        <f t="shared" ref="G66:G72" si="3">E66*F66</f>
        <v>0</v>
      </c>
      <c r="H66" s="30" t="e">
        <f>G66/$G$65</f>
        <v>#DIV/0!</v>
      </c>
      <c r="I66" s="30"/>
    </row>
    <row r="67" spans="1:9" x14ac:dyDescent="0.25">
      <c r="A67" s="52" t="s">
        <v>74</v>
      </c>
      <c r="B67" s="149" t="s">
        <v>940</v>
      </c>
      <c r="C67" s="59" t="s">
        <v>75</v>
      </c>
      <c r="D67" s="52" t="s">
        <v>11</v>
      </c>
      <c r="E67" s="44">
        <v>608.4</v>
      </c>
      <c r="F67" s="10"/>
      <c r="G67" s="27">
        <f t="shared" si="3"/>
        <v>0</v>
      </c>
      <c r="H67" s="30" t="e">
        <f t="shared" ref="H67:H72" si="4">G67/$G$65</f>
        <v>#DIV/0!</v>
      </c>
      <c r="I67" s="30"/>
    </row>
    <row r="68" spans="1:9" x14ac:dyDescent="0.25">
      <c r="A68" s="52" t="s">
        <v>76</v>
      </c>
      <c r="B68" s="149" t="s">
        <v>941</v>
      </c>
      <c r="C68" s="59" t="s">
        <v>77</v>
      </c>
      <c r="D68" s="52" t="s">
        <v>11</v>
      </c>
      <c r="E68" s="44">
        <v>286</v>
      </c>
      <c r="F68" s="10"/>
      <c r="G68" s="27">
        <f t="shared" si="3"/>
        <v>0</v>
      </c>
      <c r="H68" s="30" t="e">
        <f t="shared" si="4"/>
        <v>#DIV/0!</v>
      </c>
      <c r="I68" s="30"/>
    </row>
    <row r="69" spans="1:9" x14ac:dyDescent="0.25">
      <c r="A69" s="52" t="s">
        <v>78</v>
      </c>
      <c r="B69" s="149" t="s">
        <v>942</v>
      </c>
      <c r="C69" s="59" t="s">
        <v>79</v>
      </c>
      <c r="D69" s="52" t="s">
        <v>16</v>
      </c>
      <c r="E69" s="44">
        <v>5.9</v>
      </c>
      <c r="F69" s="10"/>
      <c r="G69" s="27">
        <f t="shared" si="3"/>
        <v>0</v>
      </c>
      <c r="H69" s="30" t="e">
        <f t="shared" si="4"/>
        <v>#DIV/0!</v>
      </c>
      <c r="I69" s="30"/>
    </row>
    <row r="70" spans="1:9" x14ac:dyDescent="0.25">
      <c r="A70" s="52" t="s">
        <v>80</v>
      </c>
      <c r="B70" s="149" t="s">
        <v>932</v>
      </c>
      <c r="C70" s="59" t="s">
        <v>81</v>
      </c>
      <c r="D70" s="52" t="s">
        <v>44</v>
      </c>
      <c r="E70" s="44">
        <v>150</v>
      </c>
      <c r="F70" s="10"/>
      <c r="G70" s="27">
        <f t="shared" si="3"/>
        <v>0</v>
      </c>
      <c r="H70" s="30" t="e">
        <f t="shared" si="4"/>
        <v>#DIV/0!</v>
      </c>
      <c r="I70" s="30"/>
    </row>
    <row r="71" spans="1:9" s="64" customFormat="1" x14ac:dyDescent="0.25">
      <c r="A71" s="55" t="s">
        <v>82</v>
      </c>
      <c r="B71" s="151" t="s">
        <v>943</v>
      </c>
      <c r="C71" s="66" t="s">
        <v>1131</v>
      </c>
      <c r="D71" s="54" t="s">
        <v>11</v>
      </c>
      <c r="E71" s="46">
        <v>9.6</v>
      </c>
      <c r="F71" s="10"/>
      <c r="G71" s="37">
        <f t="shared" si="3"/>
        <v>0</v>
      </c>
      <c r="H71" s="38" t="e">
        <f t="shared" si="4"/>
        <v>#DIV/0!</v>
      </c>
      <c r="I71" s="38"/>
    </row>
    <row r="72" spans="1:9" s="64" customFormat="1" x14ac:dyDescent="0.25">
      <c r="A72" s="55" t="s">
        <v>83</v>
      </c>
      <c r="B72" s="151" t="s">
        <v>944</v>
      </c>
      <c r="C72" s="66" t="s">
        <v>1131</v>
      </c>
      <c r="D72" s="54" t="s">
        <v>11</v>
      </c>
      <c r="E72" s="46">
        <v>64.5</v>
      </c>
      <c r="F72" s="10"/>
      <c r="G72" s="37">
        <f t="shared" si="3"/>
        <v>0</v>
      </c>
      <c r="H72" s="38" t="e">
        <f t="shared" si="4"/>
        <v>#DIV/0!</v>
      </c>
      <c r="I72" s="38"/>
    </row>
    <row r="73" spans="1:9" x14ac:dyDescent="0.25">
      <c r="A73" s="50" t="s">
        <v>84</v>
      </c>
      <c r="B73" s="50"/>
      <c r="C73" s="57" t="s">
        <v>85</v>
      </c>
      <c r="D73" s="50"/>
      <c r="E73" s="42"/>
      <c r="F73" s="26"/>
      <c r="G73" s="26">
        <f>SUM(G74:G76)</f>
        <v>0</v>
      </c>
      <c r="H73" s="29"/>
      <c r="I73" s="29" t="e">
        <f>G73/G64</f>
        <v>#DIV/0!</v>
      </c>
    </row>
    <row r="74" spans="1:9" s="64" customFormat="1" x14ac:dyDescent="0.25">
      <c r="A74" s="55" t="s">
        <v>86</v>
      </c>
      <c r="B74" s="54" t="s">
        <v>921</v>
      </c>
      <c r="C74" s="61" t="s">
        <v>946</v>
      </c>
      <c r="D74" s="54" t="s">
        <v>31</v>
      </c>
      <c r="E74" s="46">
        <v>8.4</v>
      </c>
      <c r="F74" s="10"/>
      <c r="G74" s="37">
        <f>E74*F74</f>
        <v>0</v>
      </c>
      <c r="H74" s="38" t="e">
        <f>G74/G73</f>
        <v>#DIV/0!</v>
      </c>
      <c r="I74" s="38"/>
    </row>
    <row r="75" spans="1:9" x14ac:dyDescent="0.25">
      <c r="A75" s="55" t="s">
        <v>87</v>
      </c>
      <c r="B75" s="151" t="s">
        <v>945</v>
      </c>
      <c r="C75" s="61" t="s">
        <v>88</v>
      </c>
      <c r="D75" s="54" t="s">
        <v>11</v>
      </c>
      <c r="E75" s="46">
        <v>12.5</v>
      </c>
      <c r="F75" s="10"/>
      <c r="G75" s="37">
        <f>E75*F75</f>
        <v>0</v>
      </c>
      <c r="H75" s="30" t="e">
        <f>G75/G73</f>
        <v>#DIV/0!</v>
      </c>
      <c r="I75" s="30"/>
    </row>
    <row r="76" spans="1:9" s="64" customFormat="1" x14ac:dyDescent="0.25">
      <c r="A76" s="55" t="s">
        <v>89</v>
      </c>
      <c r="B76" s="54" t="s">
        <v>921</v>
      </c>
      <c r="C76" s="61" t="s">
        <v>947</v>
      </c>
      <c r="D76" s="54" t="s">
        <v>31</v>
      </c>
      <c r="E76" s="46">
        <v>5.2</v>
      </c>
      <c r="F76" s="10"/>
      <c r="G76" s="37">
        <f>E76*F76</f>
        <v>0</v>
      </c>
      <c r="H76" s="38" t="e">
        <f>G76/G73</f>
        <v>#DIV/0!</v>
      </c>
      <c r="I76" s="38"/>
    </row>
    <row r="77" spans="1:9" s="11" customFormat="1" x14ac:dyDescent="0.25">
      <c r="A77" s="63" t="s">
        <v>658</v>
      </c>
      <c r="B77" s="63"/>
      <c r="C77" s="60" t="s">
        <v>659</v>
      </c>
      <c r="D77" s="53"/>
      <c r="E77" s="45"/>
      <c r="F77" s="148"/>
      <c r="G77" s="31">
        <f>G78+G84</f>
        <v>0</v>
      </c>
      <c r="H77" s="32"/>
      <c r="I77" s="33" t="e">
        <f>G77/F485</f>
        <v>#DIV/0!</v>
      </c>
    </row>
    <row r="78" spans="1:9" x14ac:dyDescent="0.25">
      <c r="A78" s="50" t="s">
        <v>90</v>
      </c>
      <c r="B78" s="50"/>
      <c r="C78" s="57" t="s">
        <v>91</v>
      </c>
      <c r="D78" s="50"/>
      <c r="E78" s="42"/>
      <c r="F78" s="26"/>
      <c r="G78" s="26">
        <f>SUM(G79:G83)</f>
        <v>0</v>
      </c>
      <c r="H78" s="29"/>
      <c r="I78" s="29" t="e">
        <f>G78/G77</f>
        <v>#DIV/0!</v>
      </c>
    </row>
    <row r="79" spans="1:9" x14ac:dyDescent="0.25">
      <c r="A79" s="55" t="s">
        <v>92</v>
      </c>
      <c r="B79" s="150" t="s">
        <v>948</v>
      </c>
      <c r="C79" s="59" t="s">
        <v>93</v>
      </c>
      <c r="D79" s="52" t="s">
        <v>34</v>
      </c>
      <c r="E79" s="44">
        <v>2</v>
      </c>
      <c r="F79" s="10"/>
      <c r="G79" s="27">
        <f>E79*F79</f>
        <v>0</v>
      </c>
      <c r="H79" s="30" t="e">
        <f>G79/$G$78</f>
        <v>#DIV/0!</v>
      </c>
      <c r="I79" s="30"/>
    </row>
    <row r="80" spans="1:9" x14ac:dyDescent="0.25">
      <c r="A80" s="52" t="s">
        <v>94</v>
      </c>
      <c r="B80" s="150" t="s">
        <v>949</v>
      </c>
      <c r="C80" s="59" t="s">
        <v>95</v>
      </c>
      <c r="D80" s="52" t="s">
        <v>34</v>
      </c>
      <c r="E80" s="44">
        <v>3</v>
      </c>
      <c r="F80" s="10"/>
      <c r="G80" s="27">
        <f>E80*F80</f>
        <v>0</v>
      </c>
      <c r="H80" s="30" t="e">
        <f t="shared" ref="H80:H83" si="5">G80/$G$78</f>
        <v>#DIV/0!</v>
      </c>
      <c r="I80" s="30"/>
    </row>
    <row r="81" spans="1:9" x14ac:dyDescent="0.25">
      <c r="A81" s="52" t="s">
        <v>96</v>
      </c>
      <c r="B81" s="149" t="s">
        <v>950</v>
      </c>
      <c r="C81" s="59" t="s">
        <v>97</v>
      </c>
      <c r="D81" s="52" t="s">
        <v>34</v>
      </c>
      <c r="E81" s="44">
        <v>4</v>
      </c>
      <c r="F81" s="10"/>
      <c r="G81" s="27">
        <f>E81*F81</f>
        <v>0</v>
      </c>
      <c r="H81" s="30" t="e">
        <f t="shared" si="5"/>
        <v>#DIV/0!</v>
      </c>
      <c r="I81" s="30"/>
    </row>
    <row r="82" spans="1:9" x14ac:dyDescent="0.25">
      <c r="A82" s="55" t="s">
        <v>98</v>
      </c>
      <c r="B82" s="150" t="s">
        <v>951</v>
      </c>
      <c r="C82" s="59" t="s">
        <v>99</v>
      </c>
      <c r="D82" s="52" t="s">
        <v>34</v>
      </c>
      <c r="E82" s="44">
        <v>3</v>
      </c>
      <c r="F82" s="10"/>
      <c r="G82" s="27">
        <f>E82*F82</f>
        <v>0</v>
      </c>
      <c r="H82" s="30" t="e">
        <f t="shared" si="5"/>
        <v>#DIV/0!</v>
      </c>
      <c r="I82" s="30"/>
    </row>
    <row r="83" spans="1:9" x14ac:dyDescent="0.25">
      <c r="A83" s="52" t="s">
        <v>100</v>
      </c>
      <c r="B83" s="149" t="s">
        <v>952</v>
      </c>
      <c r="C83" s="59" t="s">
        <v>101</v>
      </c>
      <c r="D83" s="52" t="s">
        <v>34</v>
      </c>
      <c r="E83" s="44">
        <v>20</v>
      </c>
      <c r="F83" s="10"/>
      <c r="G83" s="27">
        <f>E83*F83</f>
        <v>0</v>
      </c>
      <c r="H83" s="30" t="e">
        <f t="shared" si="5"/>
        <v>#DIV/0!</v>
      </c>
      <c r="I83" s="30"/>
    </row>
    <row r="84" spans="1:9" x14ac:dyDescent="0.25">
      <c r="A84" s="50" t="s">
        <v>102</v>
      </c>
      <c r="B84" s="50"/>
      <c r="C84" s="57" t="s">
        <v>103</v>
      </c>
      <c r="D84" s="50"/>
      <c r="E84" s="42"/>
      <c r="F84" s="26"/>
      <c r="G84" s="26">
        <f>SUM(G85:G99)</f>
        <v>0</v>
      </c>
      <c r="H84" s="29"/>
      <c r="I84" s="29" t="e">
        <f>G84/G77</f>
        <v>#DIV/0!</v>
      </c>
    </row>
    <row r="85" spans="1:9" s="64" customFormat="1" x14ac:dyDescent="0.25">
      <c r="A85" s="55" t="s">
        <v>104</v>
      </c>
      <c r="B85" s="151" t="s">
        <v>953</v>
      </c>
      <c r="C85" s="61" t="s">
        <v>1132</v>
      </c>
      <c r="D85" s="54" t="s">
        <v>31</v>
      </c>
      <c r="E85" s="46">
        <v>3.2</v>
      </c>
      <c r="F85" s="10"/>
      <c r="G85" s="37">
        <f t="shared" ref="G85:G99" si="6">E85*F85</f>
        <v>0</v>
      </c>
      <c r="H85" s="38" t="e">
        <f>G85/$G$84</f>
        <v>#DIV/0!</v>
      </c>
      <c r="I85" s="38"/>
    </row>
    <row r="86" spans="1:9" s="64" customFormat="1" x14ac:dyDescent="0.25">
      <c r="A86" s="55" t="s">
        <v>105</v>
      </c>
      <c r="B86" s="54" t="s">
        <v>921</v>
      </c>
      <c r="C86" s="61" t="s">
        <v>106</v>
      </c>
      <c r="D86" s="54" t="s">
        <v>31</v>
      </c>
      <c r="E86" s="46">
        <v>14.3</v>
      </c>
      <c r="F86" s="10"/>
      <c r="G86" s="37">
        <f t="shared" si="6"/>
        <v>0</v>
      </c>
      <c r="H86" s="38" t="e">
        <f t="shared" ref="H86:H99" si="7">G86/$G$84</f>
        <v>#DIV/0!</v>
      </c>
      <c r="I86" s="38"/>
    </row>
    <row r="87" spans="1:9" s="64" customFormat="1" x14ac:dyDescent="0.25">
      <c r="A87" s="55" t="s">
        <v>107</v>
      </c>
      <c r="B87" s="54" t="s">
        <v>921</v>
      </c>
      <c r="C87" s="61" t="s">
        <v>108</v>
      </c>
      <c r="D87" s="54" t="s">
        <v>31</v>
      </c>
      <c r="E87" s="46">
        <v>15.5</v>
      </c>
      <c r="F87" s="10"/>
      <c r="G87" s="37">
        <f t="shared" si="6"/>
        <v>0</v>
      </c>
      <c r="H87" s="38" t="e">
        <f t="shared" si="7"/>
        <v>#DIV/0!</v>
      </c>
      <c r="I87" s="38"/>
    </row>
    <row r="88" spans="1:9" s="64" customFormat="1" x14ac:dyDescent="0.25">
      <c r="A88" s="55" t="s">
        <v>109</v>
      </c>
      <c r="B88" s="54" t="s">
        <v>921</v>
      </c>
      <c r="C88" s="61" t="s">
        <v>110</v>
      </c>
      <c r="D88" s="54" t="s">
        <v>31</v>
      </c>
      <c r="E88" s="46">
        <v>9.5</v>
      </c>
      <c r="F88" s="10"/>
      <c r="G88" s="37">
        <f t="shared" si="6"/>
        <v>0</v>
      </c>
      <c r="H88" s="38" t="e">
        <f t="shared" si="7"/>
        <v>#DIV/0!</v>
      </c>
      <c r="I88" s="38"/>
    </row>
    <row r="89" spans="1:9" s="64" customFormat="1" x14ac:dyDescent="0.25">
      <c r="A89" s="55" t="s">
        <v>111</v>
      </c>
      <c r="B89" s="54" t="s">
        <v>921</v>
      </c>
      <c r="C89" s="61" t="s">
        <v>112</v>
      </c>
      <c r="D89" s="54" t="s">
        <v>31</v>
      </c>
      <c r="E89" s="46">
        <v>13.6</v>
      </c>
      <c r="F89" s="10"/>
      <c r="G89" s="37">
        <f t="shared" si="6"/>
        <v>0</v>
      </c>
      <c r="H89" s="38" t="e">
        <f t="shared" si="7"/>
        <v>#DIV/0!</v>
      </c>
      <c r="I89" s="38"/>
    </row>
    <row r="90" spans="1:9" s="64" customFormat="1" x14ac:dyDescent="0.25">
      <c r="A90" s="54" t="s">
        <v>113</v>
      </c>
      <c r="B90" s="149" t="s">
        <v>954</v>
      </c>
      <c r="C90" s="61" t="s">
        <v>1133</v>
      </c>
      <c r="D90" s="54" t="s">
        <v>34</v>
      </c>
      <c r="E90" s="46">
        <v>1</v>
      </c>
      <c r="F90" s="10"/>
      <c r="G90" s="37">
        <f t="shared" si="6"/>
        <v>0</v>
      </c>
      <c r="H90" s="38" t="e">
        <f t="shared" si="7"/>
        <v>#DIV/0!</v>
      </c>
      <c r="I90" s="38"/>
    </row>
    <row r="91" spans="1:9" s="64" customFormat="1" x14ac:dyDescent="0.25">
      <c r="A91" s="55" t="s">
        <v>711</v>
      </c>
      <c r="B91" s="54" t="s">
        <v>921</v>
      </c>
      <c r="C91" s="61" t="s">
        <v>712</v>
      </c>
      <c r="D91" s="54" t="s">
        <v>31</v>
      </c>
      <c r="E91" s="46">
        <v>3</v>
      </c>
      <c r="F91" s="10"/>
      <c r="G91" s="37">
        <f t="shared" si="6"/>
        <v>0</v>
      </c>
      <c r="H91" s="38" t="e">
        <f t="shared" si="7"/>
        <v>#DIV/0!</v>
      </c>
      <c r="I91" s="38"/>
    </row>
    <row r="92" spans="1:9" s="64" customFormat="1" x14ac:dyDescent="0.25">
      <c r="A92" s="55" t="s">
        <v>114</v>
      </c>
      <c r="B92" s="151" t="s">
        <v>955</v>
      </c>
      <c r="C92" s="61" t="s">
        <v>1134</v>
      </c>
      <c r="D92" s="54" t="s">
        <v>31</v>
      </c>
      <c r="E92" s="46">
        <v>6</v>
      </c>
      <c r="F92" s="10"/>
      <c r="G92" s="37">
        <f t="shared" si="6"/>
        <v>0</v>
      </c>
      <c r="H92" s="38" t="e">
        <f t="shared" si="7"/>
        <v>#DIV/0!</v>
      </c>
      <c r="I92" s="38"/>
    </row>
    <row r="93" spans="1:9" s="64" customFormat="1" x14ac:dyDescent="0.25">
      <c r="A93" s="55" t="s">
        <v>115</v>
      </c>
      <c r="B93" s="54" t="s">
        <v>921</v>
      </c>
      <c r="C93" s="61" t="s">
        <v>116</v>
      </c>
      <c r="D93" s="54" t="s">
        <v>34</v>
      </c>
      <c r="E93" s="46">
        <v>1</v>
      </c>
      <c r="F93" s="10"/>
      <c r="G93" s="37">
        <f t="shared" si="6"/>
        <v>0</v>
      </c>
      <c r="H93" s="38" t="e">
        <f t="shared" si="7"/>
        <v>#DIV/0!</v>
      </c>
      <c r="I93" s="38"/>
    </row>
    <row r="94" spans="1:9" s="64" customFormat="1" x14ac:dyDescent="0.25">
      <c r="A94" s="55" t="s">
        <v>117</v>
      </c>
      <c r="B94" s="54" t="s">
        <v>921</v>
      </c>
      <c r="C94" s="61" t="s">
        <v>118</v>
      </c>
      <c r="D94" s="54" t="s">
        <v>34</v>
      </c>
      <c r="E94" s="46">
        <v>2</v>
      </c>
      <c r="F94" s="10"/>
      <c r="G94" s="37">
        <f t="shared" si="6"/>
        <v>0</v>
      </c>
      <c r="H94" s="38" t="e">
        <f t="shared" si="7"/>
        <v>#DIV/0!</v>
      </c>
      <c r="I94" s="38"/>
    </row>
    <row r="95" spans="1:9" s="64" customFormat="1" x14ac:dyDescent="0.25">
      <c r="A95" s="55" t="s">
        <v>120</v>
      </c>
      <c r="B95" s="151" t="s">
        <v>956</v>
      </c>
      <c r="C95" s="61" t="s">
        <v>121</v>
      </c>
      <c r="D95" s="54" t="s">
        <v>34</v>
      </c>
      <c r="E95" s="46">
        <v>1</v>
      </c>
      <c r="F95" s="10"/>
      <c r="G95" s="37">
        <f t="shared" si="6"/>
        <v>0</v>
      </c>
      <c r="H95" s="38" t="e">
        <f t="shared" si="7"/>
        <v>#DIV/0!</v>
      </c>
      <c r="I95" s="38"/>
    </row>
    <row r="96" spans="1:9" s="64" customFormat="1" x14ac:dyDescent="0.25">
      <c r="A96" s="55" t="s">
        <v>122</v>
      </c>
      <c r="B96" s="151" t="s">
        <v>957</v>
      </c>
      <c r="C96" s="61" t="s">
        <v>123</v>
      </c>
      <c r="D96" s="54" t="s">
        <v>34</v>
      </c>
      <c r="E96" s="46">
        <v>1</v>
      </c>
      <c r="F96" s="10"/>
      <c r="G96" s="37">
        <f t="shared" si="6"/>
        <v>0</v>
      </c>
      <c r="H96" s="38" t="e">
        <f t="shared" si="7"/>
        <v>#DIV/0!</v>
      </c>
      <c r="I96" s="38"/>
    </row>
    <row r="97" spans="1:9" s="64" customFormat="1" x14ac:dyDescent="0.25">
      <c r="A97" s="55" t="s">
        <v>124</v>
      </c>
      <c r="B97" s="151" t="s">
        <v>958</v>
      </c>
      <c r="C97" s="61" t="s">
        <v>125</v>
      </c>
      <c r="D97" s="54" t="s">
        <v>34</v>
      </c>
      <c r="E97" s="46">
        <v>4</v>
      </c>
      <c r="F97" s="10"/>
      <c r="G97" s="37">
        <f t="shared" si="6"/>
        <v>0</v>
      </c>
      <c r="H97" s="38" t="e">
        <f t="shared" si="7"/>
        <v>#DIV/0!</v>
      </c>
      <c r="I97" s="38"/>
    </row>
    <row r="98" spans="1:9" s="64" customFormat="1" x14ac:dyDescent="0.25">
      <c r="A98" s="55" t="s">
        <v>126</v>
      </c>
      <c r="B98" s="151" t="s">
        <v>959</v>
      </c>
      <c r="C98" s="61" t="s">
        <v>127</v>
      </c>
      <c r="D98" s="54" t="s">
        <v>34</v>
      </c>
      <c r="E98" s="46">
        <v>1</v>
      </c>
      <c r="F98" s="10"/>
      <c r="G98" s="37">
        <f t="shared" si="6"/>
        <v>0</v>
      </c>
      <c r="H98" s="38" t="e">
        <f t="shared" si="7"/>
        <v>#DIV/0!</v>
      </c>
      <c r="I98" s="38"/>
    </row>
    <row r="99" spans="1:9" s="64" customFormat="1" x14ac:dyDescent="0.25">
      <c r="A99" s="54" t="s">
        <v>128</v>
      </c>
      <c r="B99" s="149" t="s">
        <v>960</v>
      </c>
      <c r="C99" s="61" t="s">
        <v>129</v>
      </c>
      <c r="D99" s="54" t="s">
        <v>11</v>
      </c>
      <c r="E99" s="46">
        <v>20.350000000000001</v>
      </c>
      <c r="F99" s="10"/>
      <c r="G99" s="37">
        <f t="shared" si="6"/>
        <v>0</v>
      </c>
      <c r="H99" s="38" t="e">
        <f t="shared" si="7"/>
        <v>#DIV/0!</v>
      </c>
      <c r="I99" s="38"/>
    </row>
    <row r="100" spans="1:9" s="11" customFormat="1" x14ac:dyDescent="0.25">
      <c r="A100" s="63" t="s">
        <v>660</v>
      </c>
      <c r="B100" s="63"/>
      <c r="C100" s="60" t="s">
        <v>661</v>
      </c>
      <c r="D100" s="53"/>
      <c r="E100" s="45"/>
      <c r="F100" s="148"/>
      <c r="G100" s="31">
        <f>G101+G111+G123</f>
        <v>0</v>
      </c>
      <c r="H100" s="32"/>
      <c r="I100" s="33" t="e">
        <f>G100/F485</f>
        <v>#DIV/0!</v>
      </c>
    </row>
    <row r="101" spans="1:9" x14ac:dyDescent="0.25">
      <c r="A101" s="50" t="s">
        <v>130</v>
      </c>
      <c r="B101" s="50"/>
      <c r="C101" s="57" t="s">
        <v>131</v>
      </c>
      <c r="D101" s="50"/>
      <c r="E101" s="42"/>
      <c r="F101" s="26"/>
      <c r="G101" s="26">
        <f>SUM(G102:G110)</f>
        <v>0</v>
      </c>
      <c r="H101" s="29"/>
      <c r="I101" s="29" t="e">
        <f>G101/G100</f>
        <v>#DIV/0!</v>
      </c>
    </row>
    <row r="102" spans="1:9" s="64" customFormat="1" x14ac:dyDescent="0.25">
      <c r="A102" s="55" t="s">
        <v>132</v>
      </c>
      <c r="B102" s="54" t="s">
        <v>921</v>
      </c>
      <c r="C102" s="61" t="s">
        <v>133</v>
      </c>
      <c r="D102" s="54" t="s">
        <v>34</v>
      </c>
      <c r="E102" s="46">
        <v>24</v>
      </c>
      <c r="F102" s="10"/>
      <c r="G102" s="37">
        <f t="shared" ref="G102:G110" si="8">E102*F102</f>
        <v>0</v>
      </c>
      <c r="H102" s="38" t="e">
        <f t="shared" ref="H102:H110" si="9">G102/$G$101</f>
        <v>#DIV/0!</v>
      </c>
      <c r="I102" s="38"/>
    </row>
    <row r="103" spans="1:9" s="64" customFormat="1" x14ac:dyDescent="0.25">
      <c r="A103" s="55" t="s">
        <v>134</v>
      </c>
      <c r="B103" s="54" t="s">
        <v>921</v>
      </c>
      <c r="C103" s="61" t="s">
        <v>135</v>
      </c>
      <c r="D103" s="54" t="s">
        <v>34</v>
      </c>
      <c r="E103" s="46">
        <v>39</v>
      </c>
      <c r="F103" s="10"/>
      <c r="G103" s="37">
        <f t="shared" si="8"/>
        <v>0</v>
      </c>
      <c r="H103" s="38" t="e">
        <f t="shared" si="9"/>
        <v>#DIV/0!</v>
      </c>
      <c r="I103" s="38"/>
    </row>
    <row r="104" spans="1:9" s="64" customFormat="1" x14ac:dyDescent="0.25">
      <c r="A104" s="55" t="s">
        <v>136</v>
      </c>
      <c r="B104" s="54" t="s">
        <v>921</v>
      </c>
      <c r="C104" s="61" t="s">
        <v>137</v>
      </c>
      <c r="D104" s="54" t="s">
        <v>34</v>
      </c>
      <c r="E104" s="46">
        <v>9</v>
      </c>
      <c r="F104" s="10"/>
      <c r="G104" s="37">
        <f t="shared" si="8"/>
        <v>0</v>
      </c>
      <c r="H104" s="38" t="e">
        <f t="shared" si="9"/>
        <v>#DIV/0!</v>
      </c>
      <c r="I104" s="38"/>
    </row>
    <row r="105" spans="1:9" s="64" customFormat="1" x14ac:dyDescent="0.25">
      <c r="A105" s="54" t="s">
        <v>138</v>
      </c>
      <c r="B105" s="149" t="s">
        <v>963</v>
      </c>
      <c r="C105" s="61" t="s">
        <v>139</v>
      </c>
      <c r="D105" s="54" t="s">
        <v>11</v>
      </c>
      <c r="E105" s="46">
        <v>20.66</v>
      </c>
      <c r="F105" s="10"/>
      <c r="G105" s="37">
        <f t="shared" si="8"/>
        <v>0</v>
      </c>
      <c r="H105" s="38" t="e">
        <f t="shared" si="9"/>
        <v>#DIV/0!</v>
      </c>
      <c r="I105" s="38"/>
    </row>
    <row r="106" spans="1:9" s="64" customFormat="1" x14ac:dyDescent="0.25">
      <c r="A106" s="55" t="s">
        <v>713</v>
      </c>
      <c r="B106" s="54" t="s">
        <v>921</v>
      </c>
      <c r="C106" s="61" t="s">
        <v>716</v>
      </c>
      <c r="D106" s="54" t="s">
        <v>34</v>
      </c>
      <c r="E106" s="46">
        <v>3</v>
      </c>
      <c r="F106" s="10"/>
      <c r="G106" s="37">
        <f t="shared" si="8"/>
        <v>0</v>
      </c>
      <c r="H106" s="38" t="e">
        <f t="shared" si="9"/>
        <v>#DIV/0!</v>
      </c>
      <c r="I106" s="38"/>
    </row>
    <row r="107" spans="1:9" s="64" customFormat="1" x14ac:dyDescent="0.25">
      <c r="A107" s="55" t="s">
        <v>714</v>
      </c>
      <c r="B107" s="54" t="s">
        <v>921</v>
      </c>
      <c r="C107" s="61" t="s">
        <v>717</v>
      </c>
      <c r="D107" s="54" t="s">
        <v>34</v>
      </c>
      <c r="E107" s="46">
        <v>4</v>
      </c>
      <c r="F107" s="10"/>
      <c r="G107" s="37">
        <f t="shared" si="8"/>
        <v>0</v>
      </c>
      <c r="H107" s="38" t="e">
        <f t="shared" si="9"/>
        <v>#DIV/0!</v>
      </c>
      <c r="I107" s="38"/>
    </row>
    <row r="108" spans="1:9" s="64" customFormat="1" x14ac:dyDescent="0.25">
      <c r="A108" s="55" t="s">
        <v>140</v>
      </c>
      <c r="B108" s="54" t="s">
        <v>921</v>
      </c>
      <c r="C108" s="61" t="s">
        <v>141</v>
      </c>
      <c r="D108" s="54" t="s">
        <v>34</v>
      </c>
      <c r="E108" s="46">
        <v>13</v>
      </c>
      <c r="F108" s="10"/>
      <c r="G108" s="37">
        <f t="shared" si="8"/>
        <v>0</v>
      </c>
      <c r="H108" s="38" t="e">
        <f t="shared" si="9"/>
        <v>#DIV/0!</v>
      </c>
      <c r="I108" s="38"/>
    </row>
    <row r="109" spans="1:9" s="64" customFormat="1" x14ac:dyDescent="0.25">
      <c r="A109" s="54" t="s">
        <v>142</v>
      </c>
      <c r="B109" s="149" t="s">
        <v>961</v>
      </c>
      <c r="C109" s="61" t="s">
        <v>143</v>
      </c>
      <c r="D109" s="54" t="s">
        <v>11</v>
      </c>
      <c r="E109" s="46">
        <v>8.1</v>
      </c>
      <c r="F109" s="10"/>
      <c r="G109" s="37">
        <f t="shared" si="8"/>
        <v>0</v>
      </c>
      <c r="H109" s="38" t="e">
        <f t="shared" si="9"/>
        <v>#DIV/0!</v>
      </c>
      <c r="I109" s="38"/>
    </row>
    <row r="110" spans="1:9" s="64" customFormat="1" x14ac:dyDescent="0.25">
      <c r="A110" s="54" t="s">
        <v>715</v>
      </c>
      <c r="B110" s="149" t="s">
        <v>962</v>
      </c>
      <c r="C110" s="61" t="s">
        <v>718</v>
      </c>
      <c r="D110" s="54" t="s">
        <v>11</v>
      </c>
      <c r="E110" s="46">
        <v>52.92</v>
      </c>
      <c r="F110" s="10"/>
      <c r="G110" s="37">
        <f t="shared" si="8"/>
        <v>0</v>
      </c>
      <c r="H110" s="38" t="e">
        <f t="shared" si="9"/>
        <v>#DIV/0!</v>
      </c>
      <c r="I110" s="38"/>
    </row>
    <row r="111" spans="1:9" x14ac:dyDescent="0.25">
      <c r="A111" s="50" t="s">
        <v>144</v>
      </c>
      <c r="B111" s="50"/>
      <c r="C111" s="57" t="s">
        <v>145</v>
      </c>
      <c r="D111" s="50"/>
      <c r="E111" s="42"/>
      <c r="F111" s="26"/>
      <c r="G111" s="26">
        <f>SUM(G112:G122)</f>
        <v>0</v>
      </c>
      <c r="H111" s="29"/>
      <c r="I111" s="29" t="e">
        <f>G111/G100</f>
        <v>#DIV/0!</v>
      </c>
    </row>
    <row r="112" spans="1:9" x14ac:dyDescent="0.25">
      <c r="A112" s="55" t="s">
        <v>146</v>
      </c>
      <c r="B112" s="52" t="s">
        <v>921</v>
      </c>
      <c r="C112" s="59" t="s">
        <v>147</v>
      </c>
      <c r="D112" s="52" t="s">
        <v>34</v>
      </c>
      <c r="E112" s="44">
        <v>2</v>
      </c>
      <c r="F112" s="10"/>
      <c r="G112" s="27">
        <f t="shared" ref="G112:G122" si="10">E112*F112</f>
        <v>0</v>
      </c>
      <c r="H112" s="30" t="e">
        <f>G112/$G$111</f>
        <v>#DIV/0!</v>
      </c>
      <c r="I112" s="30"/>
    </row>
    <row r="113" spans="1:9" s="64" customFormat="1" x14ac:dyDescent="0.25">
      <c r="A113" s="55" t="s">
        <v>719</v>
      </c>
      <c r="B113" s="151" t="s">
        <v>964</v>
      </c>
      <c r="C113" s="61" t="s">
        <v>1135</v>
      </c>
      <c r="D113" s="54" t="s">
        <v>34</v>
      </c>
      <c r="E113" s="46">
        <v>2</v>
      </c>
      <c r="F113" s="10"/>
      <c r="G113" s="27">
        <f t="shared" si="10"/>
        <v>0</v>
      </c>
      <c r="H113" s="38" t="e">
        <f t="shared" ref="H113:H122" si="11">G113/$G$111</f>
        <v>#DIV/0!</v>
      </c>
      <c r="I113" s="38"/>
    </row>
    <row r="114" spans="1:9" s="64" customFormat="1" x14ac:dyDescent="0.25">
      <c r="A114" s="55" t="s">
        <v>148</v>
      </c>
      <c r="B114" s="54" t="s">
        <v>921</v>
      </c>
      <c r="C114" s="61" t="s">
        <v>149</v>
      </c>
      <c r="D114" s="54" t="s">
        <v>34</v>
      </c>
      <c r="E114" s="46">
        <v>1</v>
      </c>
      <c r="F114" s="10"/>
      <c r="G114" s="27">
        <f t="shared" si="10"/>
        <v>0</v>
      </c>
      <c r="H114" s="38" t="e">
        <f t="shared" si="11"/>
        <v>#DIV/0!</v>
      </c>
      <c r="I114" s="38"/>
    </row>
    <row r="115" spans="1:9" s="64" customFormat="1" x14ac:dyDescent="0.25">
      <c r="A115" s="55" t="s">
        <v>150</v>
      </c>
      <c r="B115" s="54" t="s">
        <v>921</v>
      </c>
      <c r="C115" s="61" t="s">
        <v>151</v>
      </c>
      <c r="D115" s="54" t="s">
        <v>34</v>
      </c>
      <c r="E115" s="46">
        <v>4</v>
      </c>
      <c r="F115" s="10"/>
      <c r="G115" s="27">
        <f t="shared" si="10"/>
        <v>0</v>
      </c>
      <c r="H115" s="38" t="e">
        <f t="shared" si="11"/>
        <v>#DIV/0!</v>
      </c>
      <c r="I115" s="38"/>
    </row>
    <row r="116" spans="1:9" s="64" customFormat="1" x14ac:dyDescent="0.25">
      <c r="A116" s="55" t="s">
        <v>152</v>
      </c>
      <c r="B116" s="54" t="s">
        <v>921</v>
      </c>
      <c r="C116" s="61" t="s">
        <v>153</v>
      </c>
      <c r="D116" s="54" t="s">
        <v>34</v>
      </c>
      <c r="E116" s="46" t="s">
        <v>35</v>
      </c>
      <c r="F116" s="10"/>
      <c r="G116" s="27">
        <f t="shared" si="10"/>
        <v>0</v>
      </c>
      <c r="H116" s="38" t="e">
        <f t="shared" si="11"/>
        <v>#DIV/0!</v>
      </c>
      <c r="I116" s="38"/>
    </row>
    <row r="117" spans="1:9" s="64" customFormat="1" x14ac:dyDescent="0.25">
      <c r="A117" s="55" t="s">
        <v>154</v>
      </c>
      <c r="B117" s="54" t="s">
        <v>921</v>
      </c>
      <c r="C117" s="61" t="s">
        <v>155</v>
      </c>
      <c r="D117" s="54" t="s">
        <v>31</v>
      </c>
      <c r="E117" s="46">
        <v>57.6</v>
      </c>
      <c r="F117" s="10"/>
      <c r="G117" s="27">
        <f t="shared" si="10"/>
        <v>0</v>
      </c>
      <c r="H117" s="38" t="e">
        <f t="shared" si="11"/>
        <v>#DIV/0!</v>
      </c>
      <c r="I117" s="38"/>
    </row>
    <row r="118" spans="1:9" s="64" customFormat="1" x14ac:dyDescent="0.25">
      <c r="A118" s="55" t="s">
        <v>156</v>
      </c>
      <c r="B118" s="54" t="s">
        <v>921</v>
      </c>
      <c r="C118" s="61" t="s">
        <v>157</v>
      </c>
      <c r="D118" s="54" t="s">
        <v>31</v>
      </c>
      <c r="E118" s="46">
        <v>48.9</v>
      </c>
      <c r="F118" s="10"/>
      <c r="G118" s="27">
        <f t="shared" si="10"/>
        <v>0</v>
      </c>
      <c r="H118" s="38" t="e">
        <f t="shared" si="11"/>
        <v>#DIV/0!</v>
      </c>
      <c r="I118" s="38"/>
    </row>
    <row r="119" spans="1:9" s="64" customFormat="1" x14ac:dyDescent="0.25">
      <c r="A119" s="55" t="s">
        <v>158</v>
      </c>
      <c r="B119" s="54" t="s">
        <v>921</v>
      </c>
      <c r="C119" s="61" t="s">
        <v>159</v>
      </c>
      <c r="D119" s="54" t="s">
        <v>31</v>
      </c>
      <c r="E119" s="46" t="s">
        <v>160</v>
      </c>
      <c r="F119" s="10"/>
      <c r="G119" s="27">
        <f t="shared" si="10"/>
        <v>0</v>
      </c>
      <c r="H119" s="38" t="e">
        <f t="shared" si="11"/>
        <v>#DIV/0!</v>
      </c>
      <c r="I119" s="38"/>
    </row>
    <row r="120" spans="1:9" s="64" customFormat="1" x14ac:dyDescent="0.25">
      <c r="A120" s="55" t="s">
        <v>720</v>
      </c>
      <c r="B120" s="54" t="s">
        <v>921</v>
      </c>
      <c r="C120" s="61" t="s">
        <v>721</v>
      </c>
      <c r="D120" s="54" t="s">
        <v>34</v>
      </c>
      <c r="E120" s="46">
        <v>4</v>
      </c>
      <c r="F120" s="10"/>
      <c r="G120" s="27">
        <f t="shared" si="10"/>
        <v>0</v>
      </c>
      <c r="H120" s="38" t="e">
        <f t="shared" si="11"/>
        <v>#DIV/0!</v>
      </c>
      <c r="I120" s="38"/>
    </row>
    <row r="121" spans="1:9" s="64" customFormat="1" x14ac:dyDescent="0.25">
      <c r="A121" s="55" t="s">
        <v>161</v>
      </c>
      <c r="B121" s="54" t="s">
        <v>921</v>
      </c>
      <c r="C121" s="61" t="s">
        <v>162</v>
      </c>
      <c r="D121" s="54" t="s">
        <v>34</v>
      </c>
      <c r="E121" s="46" t="s">
        <v>119</v>
      </c>
      <c r="F121" s="10"/>
      <c r="G121" s="27">
        <f t="shared" si="10"/>
        <v>0</v>
      </c>
      <c r="H121" s="38" t="e">
        <f t="shared" si="11"/>
        <v>#DIV/0!</v>
      </c>
      <c r="I121" s="38"/>
    </row>
    <row r="122" spans="1:9" s="64" customFormat="1" x14ac:dyDescent="0.25">
      <c r="A122" s="55" t="s">
        <v>163</v>
      </c>
      <c r="B122" s="54" t="s">
        <v>921</v>
      </c>
      <c r="C122" s="61" t="s">
        <v>164</v>
      </c>
      <c r="D122" s="54" t="s">
        <v>34</v>
      </c>
      <c r="E122" s="46">
        <v>8</v>
      </c>
      <c r="F122" s="10"/>
      <c r="G122" s="27">
        <f t="shared" si="10"/>
        <v>0</v>
      </c>
      <c r="H122" s="38" t="e">
        <f t="shared" si="11"/>
        <v>#DIV/0!</v>
      </c>
      <c r="I122" s="38"/>
    </row>
    <row r="123" spans="1:9" s="67" customFormat="1" x14ac:dyDescent="0.25">
      <c r="A123" s="50" t="s">
        <v>165</v>
      </c>
      <c r="B123" s="50"/>
      <c r="C123" s="57" t="s">
        <v>166</v>
      </c>
      <c r="D123" s="50"/>
      <c r="E123" s="42"/>
      <c r="F123" s="26"/>
      <c r="G123" s="26">
        <f>SUM(G124:G128)</f>
        <v>0</v>
      </c>
      <c r="H123" s="29"/>
      <c r="I123" s="29" t="e">
        <f>G123/G100</f>
        <v>#DIV/0!</v>
      </c>
    </row>
    <row r="124" spans="1:9" s="64" customFormat="1" x14ac:dyDescent="0.25">
      <c r="A124" s="55" t="s">
        <v>167</v>
      </c>
      <c r="B124" s="151" t="s">
        <v>965</v>
      </c>
      <c r="C124" s="61" t="s">
        <v>1136</v>
      </c>
      <c r="D124" s="54" t="s">
        <v>34</v>
      </c>
      <c r="E124" s="46">
        <v>2</v>
      </c>
      <c r="F124" s="10"/>
      <c r="G124" s="37">
        <f>E124*F124</f>
        <v>0</v>
      </c>
      <c r="H124" s="38" t="e">
        <f>G124/$G$123</f>
        <v>#DIV/0!</v>
      </c>
      <c r="I124" s="38"/>
    </row>
    <row r="125" spans="1:9" s="64" customFormat="1" x14ac:dyDescent="0.25">
      <c r="A125" s="55" t="s">
        <v>168</v>
      </c>
      <c r="B125" s="54" t="s">
        <v>921</v>
      </c>
      <c r="C125" s="61" t="s">
        <v>169</v>
      </c>
      <c r="D125" s="54" t="s">
        <v>34</v>
      </c>
      <c r="E125" s="46">
        <v>1</v>
      </c>
      <c r="F125" s="10"/>
      <c r="G125" s="37">
        <f>E125*F125</f>
        <v>0</v>
      </c>
      <c r="H125" s="38" t="e">
        <f t="shared" ref="H125:H128" si="12">G125/$G$123</f>
        <v>#DIV/0!</v>
      </c>
      <c r="I125" s="38"/>
    </row>
    <row r="126" spans="1:9" s="64" customFormat="1" x14ac:dyDescent="0.25">
      <c r="A126" s="55" t="s">
        <v>170</v>
      </c>
      <c r="B126" s="151" t="s">
        <v>966</v>
      </c>
      <c r="C126" s="61" t="s">
        <v>171</v>
      </c>
      <c r="D126" s="54" t="s">
        <v>31</v>
      </c>
      <c r="E126" s="46">
        <v>13.3</v>
      </c>
      <c r="F126" s="10"/>
      <c r="G126" s="37">
        <f>E126*F126</f>
        <v>0</v>
      </c>
      <c r="H126" s="38" t="e">
        <f t="shared" si="12"/>
        <v>#DIV/0!</v>
      </c>
      <c r="I126" s="38"/>
    </row>
    <row r="127" spans="1:9" s="64" customFormat="1" x14ac:dyDescent="0.25">
      <c r="A127" s="54" t="s">
        <v>172</v>
      </c>
      <c r="B127" s="149" t="s">
        <v>967</v>
      </c>
      <c r="C127" s="61" t="s">
        <v>173</v>
      </c>
      <c r="D127" s="54" t="s">
        <v>11</v>
      </c>
      <c r="E127" s="46">
        <v>30.53</v>
      </c>
      <c r="F127" s="10"/>
      <c r="G127" s="37">
        <f>E127*F127</f>
        <v>0</v>
      </c>
      <c r="H127" s="38" t="e">
        <f t="shared" si="12"/>
        <v>#DIV/0!</v>
      </c>
      <c r="I127" s="38"/>
    </row>
    <row r="128" spans="1:9" s="64" customFormat="1" x14ac:dyDescent="0.25">
      <c r="A128" s="54" t="s">
        <v>174</v>
      </c>
      <c r="B128" s="149" t="s">
        <v>968</v>
      </c>
      <c r="C128" s="61" t="s">
        <v>1137</v>
      </c>
      <c r="D128" s="54" t="s">
        <v>34</v>
      </c>
      <c r="E128" s="46">
        <v>1</v>
      </c>
      <c r="F128" s="10"/>
      <c r="G128" s="37">
        <f>E128*F128</f>
        <v>0</v>
      </c>
      <c r="H128" s="38" t="e">
        <f t="shared" si="12"/>
        <v>#DIV/0!</v>
      </c>
      <c r="I128" s="38"/>
    </row>
    <row r="129" spans="1:9" s="11" customFormat="1" x14ac:dyDescent="0.25">
      <c r="A129" s="63" t="s">
        <v>662</v>
      </c>
      <c r="B129" s="63"/>
      <c r="C129" s="60" t="s">
        <v>180</v>
      </c>
      <c r="D129" s="53"/>
      <c r="E129" s="45"/>
      <c r="F129" s="148"/>
      <c r="G129" s="31">
        <f>G130+G133+G135</f>
        <v>0</v>
      </c>
      <c r="H129" s="32"/>
      <c r="I129" s="33" t="e">
        <f>G129/F485</f>
        <v>#DIV/0!</v>
      </c>
    </row>
    <row r="130" spans="1:9" x14ac:dyDescent="0.25">
      <c r="A130" s="50" t="s">
        <v>175</v>
      </c>
      <c r="B130" s="50"/>
      <c r="C130" s="57" t="s">
        <v>176</v>
      </c>
      <c r="D130" s="50"/>
      <c r="E130" s="42"/>
      <c r="F130" s="26"/>
      <c r="G130" s="26">
        <f>SUM(G131:G132)</f>
        <v>0</v>
      </c>
      <c r="H130" s="29"/>
      <c r="I130" s="29" t="e">
        <f>G130/G129</f>
        <v>#DIV/0!</v>
      </c>
    </row>
    <row r="131" spans="1:9" s="64" customFormat="1" x14ac:dyDescent="0.25">
      <c r="A131" s="54" t="s">
        <v>722</v>
      </c>
      <c r="B131" s="149" t="s">
        <v>969</v>
      </c>
      <c r="C131" s="61" t="s">
        <v>912</v>
      </c>
      <c r="D131" s="54" t="s">
        <v>11</v>
      </c>
      <c r="E131" s="46">
        <v>223.65</v>
      </c>
      <c r="F131" s="10"/>
      <c r="G131" s="37">
        <f>E131*F131</f>
        <v>0</v>
      </c>
      <c r="H131" s="38" t="e">
        <f>G131/$G$130</f>
        <v>#DIV/0!</v>
      </c>
      <c r="I131" s="38"/>
    </row>
    <row r="132" spans="1:9" s="64" customFormat="1" x14ac:dyDescent="0.25">
      <c r="A132" s="55" t="s">
        <v>177</v>
      </c>
      <c r="B132" s="54" t="s">
        <v>921</v>
      </c>
      <c r="C132" s="61" t="s">
        <v>178</v>
      </c>
      <c r="D132" s="54" t="s">
        <v>11</v>
      </c>
      <c r="E132" s="46">
        <v>670.95</v>
      </c>
      <c r="F132" s="10"/>
      <c r="G132" s="37">
        <f>E132*F132</f>
        <v>0</v>
      </c>
      <c r="H132" s="38" t="e">
        <f>G132/$G$130</f>
        <v>#DIV/0!</v>
      </c>
      <c r="I132" s="38"/>
    </row>
    <row r="133" spans="1:9" x14ac:dyDescent="0.25">
      <c r="A133" s="50" t="s">
        <v>179</v>
      </c>
      <c r="B133" s="50"/>
      <c r="C133" s="57" t="s">
        <v>180</v>
      </c>
      <c r="D133" s="50"/>
      <c r="E133" s="42"/>
      <c r="F133" s="26"/>
      <c r="G133" s="26">
        <f>SUM(G134:G134)</f>
        <v>0</v>
      </c>
      <c r="H133" s="29"/>
      <c r="I133" s="29" t="e">
        <f>G133/G129</f>
        <v>#DIV/0!</v>
      </c>
    </row>
    <row r="134" spans="1:9" x14ac:dyDescent="0.25">
      <c r="A134" s="55" t="s">
        <v>905</v>
      </c>
      <c r="B134" s="150" t="s">
        <v>970</v>
      </c>
      <c r="C134" s="59" t="s">
        <v>723</v>
      </c>
      <c r="D134" s="52" t="s">
        <v>11</v>
      </c>
      <c r="E134" s="44">
        <v>979.09</v>
      </c>
      <c r="F134" s="10"/>
      <c r="G134" s="27">
        <f>E134*F134</f>
        <v>0</v>
      </c>
      <c r="H134" s="30" t="e">
        <f>G134/G133</f>
        <v>#DIV/0!</v>
      </c>
      <c r="I134" s="30"/>
    </row>
    <row r="135" spans="1:9" x14ac:dyDescent="0.25">
      <c r="A135" s="50" t="s">
        <v>181</v>
      </c>
      <c r="B135" s="50"/>
      <c r="C135" s="57" t="s">
        <v>182</v>
      </c>
      <c r="D135" s="50"/>
      <c r="E135" s="42"/>
      <c r="F135" s="26"/>
      <c r="G135" s="26">
        <f>SUM(G136:G137)</f>
        <v>0</v>
      </c>
      <c r="H135" s="29"/>
      <c r="I135" s="29" t="e">
        <f>G135/G129</f>
        <v>#DIV/0!</v>
      </c>
    </row>
    <row r="136" spans="1:9" x14ac:dyDescent="0.25">
      <c r="A136" s="55" t="s">
        <v>724</v>
      </c>
      <c r="B136" s="150" t="s">
        <v>971</v>
      </c>
      <c r="C136" s="59" t="s">
        <v>726</v>
      </c>
      <c r="D136" s="52" t="s">
        <v>31</v>
      </c>
      <c r="E136" s="44">
        <v>49.7</v>
      </c>
      <c r="F136" s="10"/>
      <c r="G136" s="27">
        <f>E136*F136</f>
        <v>0</v>
      </c>
      <c r="H136" s="30" t="e">
        <f>G136/$G$135</f>
        <v>#DIV/0!</v>
      </c>
      <c r="I136" s="30"/>
    </row>
    <row r="137" spans="1:9" x14ac:dyDescent="0.25">
      <c r="A137" s="52" t="s">
        <v>725</v>
      </c>
      <c r="B137" s="52" t="s">
        <v>921</v>
      </c>
      <c r="C137" s="59" t="s">
        <v>727</v>
      </c>
      <c r="D137" s="52" t="s">
        <v>31</v>
      </c>
      <c r="E137" s="44">
        <v>49.7</v>
      </c>
      <c r="F137" s="10"/>
      <c r="G137" s="27">
        <f>E137*F137</f>
        <v>0</v>
      </c>
      <c r="H137" s="30" t="e">
        <f>G137/$G$135</f>
        <v>#DIV/0!</v>
      </c>
      <c r="I137" s="30"/>
    </row>
    <row r="138" spans="1:9" s="11" customFormat="1" x14ac:dyDescent="0.25">
      <c r="A138" s="63" t="s">
        <v>663</v>
      </c>
      <c r="B138" s="63"/>
      <c r="C138" s="60" t="s">
        <v>664</v>
      </c>
      <c r="D138" s="53"/>
      <c r="E138" s="45"/>
      <c r="F138" s="148"/>
      <c r="G138" s="31">
        <f>G139+G141+G148+G156+G163+G170+G172+G176+G191+G196+G199+G203+G208+G215+G229+G233+G247</f>
        <v>0</v>
      </c>
      <c r="H138" s="32"/>
      <c r="I138" s="33" t="e">
        <f>G138/F485</f>
        <v>#DIV/0!</v>
      </c>
    </row>
    <row r="139" spans="1:9" x14ac:dyDescent="0.25">
      <c r="A139" s="50" t="s">
        <v>183</v>
      </c>
      <c r="B139" s="50"/>
      <c r="C139" s="57" t="s">
        <v>184</v>
      </c>
      <c r="D139" s="50"/>
      <c r="E139" s="42"/>
      <c r="F139" s="26"/>
      <c r="G139" s="26">
        <f>SUM(G140)</f>
        <v>0</v>
      </c>
      <c r="H139" s="29"/>
      <c r="I139" s="29" t="e">
        <f>G139/G138</f>
        <v>#DIV/0!</v>
      </c>
    </row>
    <row r="140" spans="1:9" x14ac:dyDescent="0.25">
      <c r="A140" s="52" t="s">
        <v>185</v>
      </c>
      <c r="B140" s="149" t="s">
        <v>972</v>
      </c>
      <c r="C140" s="59" t="s">
        <v>186</v>
      </c>
      <c r="D140" s="52" t="s">
        <v>34</v>
      </c>
      <c r="E140" s="44">
        <v>1</v>
      </c>
      <c r="F140" s="10"/>
      <c r="G140" s="27">
        <f>E140*F140</f>
        <v>0</v>
      </c>
      <c r="H140" s="30" t="e">
        <f>G140/G139</f>
        <v>#DIV/0!</v>
      </c>
      <c r="I140" s="30"/>
    </row>
    <row r="141" spans="1:9" x14ac:dyDescent="0.25">
      <c r="A141" s="50" t="s">
        <v>187</v>
      </c>
      <c r="B141" s="50"/>
      <c r="C141" s="57" t="s">
        <v>188</v>
      </c>
      <c r="D141" s="50"/>
      <c r="E141" s="42"/>
      <c r="F141" s="26"/>
      <c r="G141" s="26">
        <f>SUM(G142:G147)</f>
        <v>0</v>
      </c>
      <c r="H141" s="29"/>
      <c r="I141" s="29" t="e">
        <f>G141/G138</f>
        <v>#DIV/0!</v>
      </c>
    </row>
    <row r="142" spans="1:9" x14ac:dyDescent="0.25">
      <c r="A142" s="54" t="s">
        <v>189</v>
      </c>
      <c r="B142" s="149" t="s">
        <v>973</v>
      </c>
      <c r="C142" s="61" t="s">
        <v>190</v>
      </c>
      <c r="D142" s="54" t="s">
        <v>34</v>
      </c>
      <c r="E142" s="46">
        <v>1</v>
      </c>
      <c r="F142" s="10"/>
      <c r="G142" s="27">
        <f t="shared" ref="G142:G147" si="13">E142*F142</f>
        <v>0</v>
      </c>
      <c r="H142" s="30" t="e">
        <f>G142/$G$141</f>
        <v>#DIV/0!</v>
      </c>
      <c r="I142" s="30"/>
    </row>
    <row r="143" spans="1:9" x14ac:dyDescent="0.25">
      <c r="A143" s="54" t="s">
        <v>191</v>
      </c>
      <c r="B143" s="149" t="s">
        <v>974</v>
      </c>
      <c r="C143" s="61" t="s">
        <v>192</v>
      </c>
      <c r="D143" s="54" t="s">
        <v>31</v>
      </c>
      <c r="E143" s="46">
        <v>39.9</v>
      </c>
      <c r="F143" s="10"/>
      <c r="G143" s="27">
        <f t="shared" si="13"/>
        <v>0</v>
      </c>
      <c r="H143" s="30" t="e">
        <f t="shared" ref="H143:H147" si="14">G143/$G$141</f>
        <v>#DIV/0!</v>
      </c>
      <c r="I143" s="30"/>
    </row>
    <row r="144" spans="1:9" x14ac:dyDescent="0.25">
      <c r="A144" s="55" t="s">
        <v>728</v>
      </c>
      <c r="B144" s="54" t="s">
        <v>921</v>
      </c>
      <c r="C144" s="61" t="s">
        <v>729</v>
      </c>
      <c r="D144" s="54" t="s">
        <v>31</v>
      </c>
      <c r="E144" s="46">
        <v>39.9</v>
      </c>
      <c r="F144" s="10"/>
      <c r="G144" s="27">
        <f t="shared" si="13"/>
        <v>0</v>
      </c>
      <c r="H144" s="38" t="e">
        <f t="shared" si="14"/>
        <v>#DIV/0!</v>
      </c>
      <c r="I144" s="38"/>
    </row>
    <row r="145" spans="1:9" x14ac:dyDescent="0.25">
      <c r="A145" s="54" t="s">
        <v>193</v>
      </c>
      <c r="B145" s="149" t="s">
        <v>975</v>
      </c>
      <c r="C145" s="61" t="s">
        <v>194</v>
      </c>
      <c r="D145" s="54" t="s">
        <v>34</v>
      </c>
      <c r="E145" s="46">
        <v>1</v>
      </c>
      <c r="F145" s="10"/>
      <c r="G145" s="27">
        <f t="shared" si="13"/>
        <v>0</v>
      </c>
      <c r="H145" s="30" t="e">
        <f t="shared" si="14"/>
        <v>#DIV/0!</v>
      </c>
      <c r="I145" s="30"/>
    </row>
    <row r="146" spans="1:9" x14ac:dyDescent="0.25">
      <c r="A146" s="54" t="s">
        <v>195</v>
      </c>
      <c r="B146" s="151" t="s">
        <v>976</v>
      </c>
      <c r="C146" s="61" t="s">
        <v>196</v>
      </c>
      <c r="D146" s="54" t="s">
        <v>31</v>
      </c>
      <c r="E146" s="46">
        <v>4.9000000000000004</v>
      </c>
      <c r="F146" s="10"/>
      <c r="G146" s="27">
        <f t="shared" si="13"/>
        <v>0</v>
      </c>
      <c r="H146" s="30" t="e">
        <f t="shared" si="14"/>
        <v>#DIV/0!</v>
      </c>
      <c r="I146" s="30"/>
    </row>
    <row r="147" spans="1:9" x14ac:dyDescent="0.25">
      <c r="A147" s="54" t="s">
        <v>197</v>
      </c>
      <c r="B147" s="151" t="s">
        <v>977</v>
      </c>
      <c r="C147" s="61" t="s">
        <v>198</v>
      </c>
      <c r="D147" s="54" t="s">
        <v>31</v>
      </c>
      <c r="E147" s="46">
        <v>35.5</v>
      </c>
      <c r="F147" s="10"/>
      <c r="G147" s="27">
        <f t="shared" si="13"/>
        <v>0</v>
      </c>
      <c r="H147" s="30" t="e">
        <f t="shared" si="14"/>
        <v>#DIV/0!</v>
      </c>
      <c r="I147" s="30"/>
    </row>
    <row r="148" spans="1:9" x14ac:dyDescent="0.25">
      <c r="A148" s="50" t="s">
        <v>199</v>
      </c>
      <c r="B148" s="50"/>
      <c r="C148" s="57" t="s">
        <v>200</v>
      </c>
      <c r="D148" s="50"/>
      <c r="E148" s="42"/>
      <c r="F148" s="26"/>
      <c r="G148" s="26">
        <f>SUM(G149:G155)</f>
        <v>0</v>
      </c>
      <c r="H148" s="29"/>
      <c r="I148" s="29" t="e">
        <f>G148/G138</f>
        <v>#DIV/0!</v>
      </c>
    </row>
    <row r="149" spans="1:9" x14ac:dyDescent="0.25">
      <c r="A149" s="54" t="s">
        <v>201</v>
      </c>
      <c r="B149" s="151" t="s">
        <v>978</v>
      </c>
      <c r="C149" s="61" t="s">
        <v>202</v>
      </c>
      <c r="D149" s="54" t="s">
        <v>31</v>
      </c>
      <c r="E149" s="46">
        <v>157.5</v>
      </c>
      <c r="F149" s="10"/>
      <c r="G149" s="37">
        <f t="shared" ref="G149:G155" si="15">E149*F149</f>
        <v>0</v>
      </c>
      <c r="H149" s="38" t="e">
        <f>G149/$G$148</f>
        <v>#DIV/0!</v>
      </c>
      <c r="I149" s="38"/>
    </row>
    <row r="150" spans="1:9" x14ac:dyDescent="0.25">
      <c r="A150" s="54" t="s">
        <v>203</v>
      </c>
      <c r="B150" s="151" t="s">
        <v>979</v>
      </c>
      <c r="C150" s="61" t="s">
        <v>204</v>
      </c>
      <c r="D150" s="54" t="s">
        <v>31</v>
      </c>
      <c r="E150" s="46">
        <v>95.3</v>
      </c>
      <c r="F150" s="10"/>
      <c r="G150" s="37">
        <f t="shared" si="15"/>
        <v>0</v>
      </c>
      <c r="H150" s="38" t="e">
        <f t="shared" ref="H150:H155" si="16">G150/$G$148</f>
        <v>#DIV/0!</v>
      </c>
      <c r="I150" s="38"/>
    </row>
    <row r="151" spans="1:9" x14ac:dyDescent="0.25">
      <c r="A151" s="54" t="s">
        <v>730</v>
      </c>
      <c r="B151" s="151" t="s">
        <v>980</v>
      </c>
      <c r="C151" s="61" t="s">
        <v>731</v>
      </c>
      <c r="D151" s="54" t="s">
        <v>31</v>
      </c>
      <c r="E151" s="46">
        <v>6.4</v>
      </c>
      <c r="F151" s="10"/>
      <c r="G151" s="37">
        <f t="shared" si="15"/>
        <v>0</v>
      </c>
      <c r="H151" s="38" t="e">
        <f t="shared" si="16"/>
        <v>#DIV/0!</v>
      </c>
      <c r="I151" s="38"/>
    </row>
    <row r="152" spans="1:9" x14ac:dyDescent="0.25">
      <c r="A152" s="54" t="s">
        <v>205</v>
      </c>
      <c r="B152" s="151" t="s">
        <v>981</v>
      </c>
      <c r="C152" s="61" t="s">
        <v>206</v>
      </c>
      <c r="D152" s="54" t="s">
        <v>31</v>
      </c>
      <c r="E152" s="46">
        <v>188.03</v>
      </c>
      <c r="F152" s="10"/>
      <c r="G152" s="37">
        <f t="shared" si="15"/>
        <v>0</v>
      </c>
      <c r="H152" s="38" t="e">
        <f t="shared" si="16"/>
        <v>#DIV/0!</v>
      </c>
      <c r="I152" s="38"/>
    </row>
    <row r="153" spans="1:9" x14ac:dyDescent="0.25">
      <c r="A153" s="54" t="s">
        <v>207</v>
      </c>
      <c r="B153" s="151" t="s">
        <v>982</v>
      </c>
      <c r="C153" s="61" t="s">
        <v>208</v>
      </c>
      <c r="D153" s="54" t="s">
        <v>31</v>
      </c>
      <c r="E153" s="46">
        <v>13.5</v>
      </c>
      <c r="F153" s="10"/>
      <c r="G153" s="37">
        <f t="shared" si="15"/>
        <v>0</v>
      </c>
      <c r="H153" s="38" t="e">
        <f t="shared" si="16"/>
        <v>#DIV/0!</v>
      </c>
      <c r="I153" s="38"/>
    </row>
    <row r="154" spans="1:9" x14ac:dyDescent="0.25">
      <c r="A154" s="54" t="s">
        <v>209</v>
      </c>
      <c r="B154" s="149" t="s">
        <v>983</v>
      </c>
      <c r="C154" s="61" t="s">
        <v>210</v>
      </c>
      <c r="D154" s="54" t="s">
        <v>31</v>
      </c>
      <c r="E154" s="46">
        <v>145.6</v>
      </c>
      <c r="F154" s="10"/>
      <c r="G154" s="37">
        <f t="shared" si="15"/>
        <v>0</v>
      </c>
      <c r="H154" s="38" t="e">
        <f t="shared" si="16"/>
        <v>#DIV/0!</v>
      </c>
      <c r="I154" s="38"/>
    </row>
    <row r="155" spans="1:9" x14ac:dyDescent="0.25">
      <c r="A155" s="54" t="s">
        <v>211</v>
      </c>
      <c r="B155" s="151" t="s">
        <v>984</v>
      </c>
      <c r="C155" s="61" t="s">
        <v>212</v>
      </c>
      <c r="D155" s="54" t="s">
        <v>31</v>
      </c>
      <c r="E155" s="46">
        <v>3.2</v>
      </c>
      <c r="F155" s="10"/>
      <c r="G155" s="37">
        <f t="shared" si="15"/>
        <v>0</v>
      </c>
      <c r="H155" s="38" t="e">
        <f t="shared" si="16"/>
        <v>#DIV/0!</v>
      </c>
      <c r="I155" s="38"/>
    </row>
    <row r="156" spans="1:9" x14ac:dyDescent="0.25">
      <c r="A156" s="50" t="s">
        <v>213</v>
      </c>
      <c r="B156" s="50"/>
      <c r="C156" s="57" t="s">
        <v>214</v>
      </c>
      <c r="D156" s="50"/>
      <c r="E156" s="42"/>
      <c r="F156" s="26"/>
      <c r="G156" s="26">
        <f>SUM(G157:G162)</f>
        <v>0</v>
      </c>
      <c r="H156" s="29"/>
      <c r="I156" s="29" t="e">
        <f>G156/G138</f>
        <v>#DIV/0!</v>
      </c>
    </row>
    <row r="157" spans="1:9" x14ac:dyDescent="0.25">
      <c r="A157" s="52" t="s">
        <v>732</v>
      </c>
      <c r="B157" s="150" t="s">
        <v>985</v>
      </c>
      <c r="C157" s="59" t="s">
        <v>735</v>
      </c>
      <c r="D157" s="52" t="s">
        <v>34</v>
      </c>
      <c r="E157" s="44">
        <v>2</v>
      </c>
      <c r="F157" s="10"/>
      <c r="G157" s="27">
        <f t="shared" ref="G157:G162" si="17">E157*F157</f>
        <v>0</v>
      </c>
      <c r="H157" s="30" t="e">
        <f>G157/$G$156</f>
        <v>#DIV/0!</v>
      </c>
      <c r="I157" s="30"/>
    </row>
    <row r="158" spans="1:9" x14ac:dyDescent="0.25">
      <c r="A158" s="52" t="s">
        <v>733</v>
      </c>
      <c r="B158" s="150" t="s">
        <v>986</v>
      </c>
      <c r="C158" s="59" t="s">
        <v>736</v>
      </c>
      <c r="D158" s="52" t="s">
        <v>34</v>
      </c>
      <c r="E158" s="44">
        <v>25</v>
      </c>
      <c r="F158" s="10"/>
      <c r="G158" s="27">
        <f t="shared" si="17"/>
        <v>0</v>
      </c>
      <c r="H158" s="30" t="e">
        <f t="shared" ref="H158:H162" si="18">G158/$G$156</f>
        <v>#DIV/0!</v>
      </c>
      <c r="I158" s="30"/>
    </row>
    <row r="159" spans="1:9" x14ac:dyDescent="0.25">
      <c r="A159" s="52" t="s">
        <v>216</v>
      </c>
      <c r="B159" s="149" t="s">
        <v>987</v>
      </c>
      <c r="C159" s="59" t="s">
        <v>217</v>
      </c>
      <c r="D159" s="52" t="s">
        <v>34</v>
      </c>
      <c r="E159" s="44">
        <v>9</v>
      </c>
      <c r="F159" s="10"/>
      <c r="G159" s="27">
        <f t="shared" si="17"/>
        <v>0</v>
      </c>
      <c r="H159" s="30" t="e">
        <f t="shared" si="18"/>
        <v>#DIV/0!</v>
      </c>
      <c r="I159" s="30"/>
    </row>
    <row r="160" spans="1:9" x14ac:dyDescent="0.25">
      <c r="A160" s="52" t="s">
        <v>734</v>
      </c>
      <c r="B160" s="150" t="s">
        <v>988</v>
      </c>
      <c r="C160" s="59" t="s">
        <v>737</v>
      </c>
      <c r="D160" s="52" t="s">
        <v>34</v>
      </c>
      <c r="E160" s="44">
        <v>4</v>
      </c>
      <c r="F160" s="10"/>
      <c r="G160" s="27">
        <f t="shared" si="17"/>
        <v>0</v>
      </c>
      <c r="H160" s="30" t="e">
        <f t="shared" si="18"/>
        <v>#DIV/0!</v>
      </c>
      <c r="I160" s="30"/>
    </row>
    <row r="161" spans="1:9" x14ac:dyDescent="0.25">
      <c r="A161" s="52" t="s">
        <v>218</v>
      </c>
      <c r="B161" s="150" t="s">
        <v>989</v>
      </c>
      <c r="C161" s="59" t="s">
        <v>219</v>
      </c>
      <c r="D161" s="52" t="s">
        <v>34</v>
      </c>
      <c r="E161" s="44">
        <v>29</v>
      </c>
      <c r="F161" s="10"/>
      <c r="G161" s="27">
        <f t="shared" si="17"/>
        <v>0</v>
      </c>
      <c r="H161" s="30" t="e">
        <f t="shared" si="18"/>
        <v>#DIV/0!</v>
      </c>
      <c r="I161" s="30"/>
    </row>
    <row r="162" spans="1:9" x14ac:dyDescent="0.25">
      <c r="A162" s="52" t="s">
        <v>220</v>
      </c>
      <c r="B162" s="149" t="s">
        <v>990</v>
      </c>
      <c r="C162" s="59" t="s">
        <v>221</v>
      </c>
      <c r="D162" s="52" t="s">
        <v>34</v>
      </c>
      <c r="E162" s="44">
        <v>22</v>
      </c>
      <c r="F162" s="10"/>
      <c r="G162" s="27">
        <f t="shared" si="17"/>
        <v>0</v>
      </c>
      <c r="H162" s="30" t="e">
        <f t="shared" si="18"/>
        <v>#DIV/0!</v>
      </c>
      <c r="I162" s="30"/>
    </row>
    <row r="163" spans="1:9" x14ac:dyDescent="0.25">
      <c r="A163" s="50" t="s">
        <v>687</v>
      </c>
      <c r="B163" s="50"/>
      <c r="C163" s="57" t="s">
        <v>688</v>
      </c>
      <c r="D163" s="50"/>
      <c r="E163" s="42"/>
      <c r="F163" s="26"/>
      <c r="G163" s="26">
        <f>SUM(G164:G169)</f>
        <v>0</v>
      </c>
      <c r="H163" s="29"/>
      <c r="I163" s="29" t="e">
        <f>G163/G138</f>
        <v>#DIV/0!</v>
      </c>
    </row>
    <row r="164" spans="1:9" x14ac:dyDescent="0.25">
      <c r="A164" s="52" t="s">
        <v>222</v>
      </c>
      <c r="B164" s="150" t="s">
        <v>991</v>
      </c>
      <c r="C164" s="59" t="s">
        <v>223</v>
      </c>
      <c r="D164" s="52" t="s">
        <v>31</v>
      </c>
      <c r="E164" s="44">
        <v>106</v>
      </c>
      <c r="F164" s="10"/>
      <c r="G164" s="27">
        <f t="shared" ref="G164:G169" si="19">E164*F164</f>
        <v>0</v>
      </c>
      <c r="H164" s="30" t="e">
        <f>G164/$G$163</f>
        <v>#DIV/0!</v>
      </c>
      <c r="I164" s="30"/>
    </row>
    <row r="165" spans="1:9" x14ac:dyDescent="0.25">
      <c r="A165" s="52" t="s">
        <v>224</v>
      </c>
      <c r="B165" s="150" t="s">
        <v>992</v>
      </c>
      <c r="C165" s="59" t="s">
        <v>225</v>
      </c>
      <c r="D165" s="52" t="s">
        <v>31</v>
      </c>
      <c r="E165" s="44">
        <v>51</v>
      </c>
      <c r="F165" s="10"/>
      <c r="G165" s="27">
        <f t="shared" si="19"/>
        <v>0</v>
      </c>
      <c r="H165" s="30" t="e">
        <f t="shared" ref="H165:H169" si="20">G165/$G$163</f>
        <v>#DIV/0!</v>
      </c>
      <c r="I165" s="30"/>
    </row>
    <row r="166" spans="1:9" x14ac:dyDescent="0.25">
      <c r="A166" s="52" t="s">
        <v>226</v>
      </c>
      <c r="B166" s="150" t="s">
        <v>993</v>
      </c>
      <c r="C166" s="59" t="s">
        <v>227</v>
      </c>
      <c r="D166" s="52" t="s">
        <v>31</v>
      </c>
      <c r="E166" s="44">
        <v>69.7</v>
      </c>
      <c r="F166" s="10"/>
      <c r="G166" s="27">
        <f t="shared" si="19"/>
        <v>0</v>
      </c>
      <c r="H166" s="30" t="e">
        <f t="shared" si="20"/>
        <v>#DIV/0!</v>
      </c>
      <c r="I166" s="30"/>
    </row>
    <row r="167" spans="1:9" x14ac:dyDescent="0.25">
      <c r="A167" s="55" t="s">
        <v>738</v>
      </c>
      <c r="B167" s="150" t="s">
        <v>994</v>
      </c>
      <c r="C167" s="59" t="s">
        <v>741</v>
      </c>
      <c r="D167" s="52" t="s">
        <v>31</v>
      </c>
      <c r="E167" s="44">
        <v>20.75</v>
      </c>
      <c r="F167" s="10"/>
      <c r="G167" s="27">
        <f t="shared" si="19"/>
        <v>0</v>
      </c>
      <c r="H167" s="30" t="e">
        <f t="shared" si="20"/>
        <v>#DIV/0!</v>
      </c>
      <c r="I167" s="30"/>
    </row>
    <row r="168" spans="1:9" x14ac:dyDescent="0.25">
      <c r="A168" s="55" t="s">
        <v>739</v>
      </c>
      <c r="B168" s="150" t="s">
        <v>994</v>
      </c>
      <c r="C168" s="59" t="s">
        <v>741</v>
      </c>
      <c r="D168" s="52" t="s">
        <v>31</v>
      </c>
      <c r="E168" s="44">
        <v>51</v>
      </c>
      <c r="F168" s="10"/>
      <c r="G168" s="27">
        <f t="shared" si="19"/>
        <v>0</v>
      </c>
      <c r="H168" s="30" t="e">
        <f t="shared" si="20"/>
        <v>#DIV/0!</v>
      </c>
      <c r="I168" s="30"/>
    </row>
    <row r="169" spans="1:9" x14ac:dyDescent="0.25">
      <c r="A169" s="55" t="s">
        <v>740</v>
      </c>
      <c r="B169" s="150" t="s">
        <v>994</v>
      </c>
      <c r="C169" s="59" t="s">
        <v>741</v>
      </c>
      <c r="D169" s="52" t="s">
        <v>31</v>
      </c>
      <c r="E169" s="44">
        <v>69.7</v>
      </c>
      <c r="F169" s="10"/>
      <c r="G169" s="27">
        <f t="shared" si="19"/>
        <v>0</v>
      </c>
      <c r="H169" s="30" t="e">
        <f t="shared" si="20"/>
        <v>#DIV/0!</v>
      </c>
      <c r="I169" s="30"/>
    </row>
    <row r="170" spans="1:9" x14ac:dyDescent="0.25">
      <c r="A170" s="50" t="s">
        <v>906</v>
      </c>
      <c r="B170" s="50"/>
      <c r="C170" s="57" t="s">
        <v>907</v>
      </c>
      <c r="D170" s="50"/>
      <c r="E170" s="42"/>
      <c r="F170" s="26"/>
      <c r="G170" s="26">
        <f>SUM(G171)</f>
        <v>0</v>
      </c>
      <c r="H170" s="29"/>
      <c r="I170" s="29" t="e">
        <f>G170/G138</f>
        <v>#DIV/0!</v>
      </c>
    </row>
    <row r="171" spans="1:9" s="64" customFormat="1" x14ac:dyDescent="0.25">
      <c r="A171" s="55" t="s">
        <v>228</v>
      </c>
      <c r="B171" s="54" t="s">
        <v>921</v>
      </c>
      <c r="C171" s="61" t="s">
        <v>229</v>
      </c>
      <c r="D171" s="54" t="s">
        <v>34</v>
      </c>
      <c r="E171" s="46">
        <v>2</v>
      </c>
      <c r="F171" s="10"/>
      <c r="G171" s="37">
        <f>E171*F171</f>
        <v>0</v>
      </c>
      <c r="H171" s="38" t="e">
        <f>G171/G170</f>
        <v>#DIV/0!</v>
      </c>
      <c r="I171" s="38"/>
    </row>
    <row r="172" spans="1:9" x14ac:dyDescent="0.25">
      <c r="A172" s="50" t="s">
        <v>743</v>
      </c>
      <c r="B172" s="50"/>
      <c r="C172" s="57" t="s">
        <v>742</v>
      </c>
      <c r="D172" s="50"/>
      <c r="E172" s="42"/>
      <c r="F172" s="26"/>
      <c r="G172" s="26">
        <f>SUM(G173:G175)</f>
        <v>0</v>
      </c>
      <c r="H172" s="29"/>
      <c r="I172" s="29" t="e">
        <f>G172/G138</f>
        <v>#DIV/0!</v>
      </c>
    </row>
    <row r="173" spans="1:9" x14ac:dyDescent="0.25">
      <c r="A173" s="52" t="s">
        <v>744</v>
      </c>
      <c r="B173" s="150" t="s">
        <v>995</v>
      </c>
      <c r="C173" s="59" t="s">
        <v>747</v>
      </c>
      <c r="D173" s="52" t="s">
        <v>31</v>
      </c>
      <c r="E173" s="44">
        <v>102.07</v>
      </c>
      <c r="F173" s="10"/>
      <c r="G173" s="27">
        <f>E173*F173</f>
        <v>0</v>
      </c>
      <c r="H173" s="30" t="e">
        <f>G173/$G$172</f>
        <v>#DIV/0!</v>
      </c>
      <c r="I173" s="30"/>
    </row>
    <row r="174" spans="1:9" x14ac:dyDescent="0.25">
      <c r="A174" s="52" t="s">
        <v>745</v>
      </c>
      <c r="B174" s="150" t="s">
        <v>996</v>
      </c>
      <c r="C174" s="59" t="s">
        <v>748</v>
      </c>
      <c r="D174" s="52" t="s">
        <v>31</v>
      </c>
      <c r="E174" s="44">
        <v>13.5</v>
      </c>
      <c r="F174" s="10"/>
      <c r="G174" s="27">
        <f>E174*F174</f>
        <v>0</v>
      </c>
      <c r="H174" s="30" t="e">
        <f t="shared" ref="H174:H175" si="21">G174/$G$172</f>
        <v>#DIV/0!</v>
      </c>
      <c r="I174" s="30"/>
    </row>
    <row r="175" spans="1:9" x14ac:dyDescent="0.25">
      <c r="A175" s="55" t="s">
        <v>746</v>
      </c>
      <c r="B175" s="150" t="s">
        <v>974</v>
      </c>
      <c r="C175" s="59" t="s">
        <v>749</v>
      </c>
      <c r="D175" s="52" t="s">
        <v>31</v>
      </c>
      <c r="E175" s="44">
        <v>94</v>
      </c>
      <c r="F175" s="10"/>
      <c r="G175" s="27">
        <f>E175*F175</f>
        <v>0</v>
      </c>
      <c r="H175" s="30" t="e">
        <f t="shared" si="21"/>
        <v>#DIV/0!</v>
      </c>
      <c r="I175" s="30"/>
    </row>
    <row r="176" spans="1:9" x14ac:dyDescent="0.25">
      <c r="A176" s="50" t="s">
        <v>230</v>
      </c>
      <c r="B176" s="50"/>
      <c r="C176" s="57" t="s">
        <v>231</v>
      </c>
      <c r="D176" s="50"/>
      <c r="E176" s="42"/>
      <c r="F176" s="26"/>
      <c r="G176" s="26">
        <f>SUM(G177:G190)</f>
        <v>0</v>
      </c>
      <c r="H176" s="29"/>
      <c r="I176" s="29" t="e">
        <f>G176/G138</f>
        <v>#DIV/0!</v>
      </c>
    </row>
    <row r="177" spans="1:9" s="64" customFormat="1" x14ac:dyDescent="0.25">
      <c r="A177" s="54" t="s">
        <v>750</v>
      </c>
      <c r="B177" s="151" t="s">
        <v>985</v>
      </c>
      <c r="C177" s="61" t="s">
        <v>735</v>
      </c>
      <c r="D177" s="54" t="s">
        <v>34</v>
      </c>
      <c r="E177" s="46">
        <v>1</v>
      </c>
      <c r="F177" s="10"/>
      <c r="G177" s="37">
        <f t="shared" ref="G177:G190" si="22">E177*F177</f>
        <v>0</v>
      </c>
      <c r="H177" s="38" t="e">
        <f>G177/$G$176</f>
        <v>#DIV/0!</v>
      </c>
      <c r="I177" s="38"/>
    </row>
    <row r="178" spans="1:9" s="64" customFormat="1" x14ac:dyDescent="0.25">
      <c r="A178" s="54" t="s">
        <v>751</v>
      </c>
      <c r="B178" s="151" t="s">
        <v>997</v>
      </c>
      <c r="C178" s="61" t="s">
        <v>760</v>
      </c>
      <c r="D178" s="54" t="s">
        <v>34</v>
      </c>
      <c r="E178" s="46">
        <v>3</v>
      </c>
      <c r="F178" s="10"/>
      <c r="G178" s="37">
        <f t="shared" si="22"/>
        <v>0</v>
      </c>
      <c r="H178" s="38" t="e">
        <f t="shared" ref="H178:H189" si="23">G178/$G$176</f>
        <v>#DIV/0!</v>
      </c>
      <c r="I178" s="38"/>
    </row>
    <row r="179" spans="1:9" s="64" customFormat="1" x14ac:dyDescent="0.25">
      <c r="A179" s="55" t="s">
        <v>752</v>
      </c>
      <c r="B179" s="54" t="s">
        <v>921</v>
      </c>
      <c r="C179" s="61" t="s">
        <v>761</v>
      </c>
      <c r="D179" s="54" t="s">
        <v>34</v>
      </c>
      <c r="E179" s="46">
        <v>2</v>
      </c>
      <c r="F179" s="10"/>
      <c r="G179" s="37">
        <f t="shared" si="22"/>
        <v>0</v>
      </c>
      <c r="H179" s="38" t="e">
        <f t="shared" si="23"/>
        <v>#DIV/0!</v>
      </c>
      <c r="I179" s="38"/>
    </row>
    <row r="180" spans="1:9" s="64" customFormat="1" x14ac:dyDescent="0.25">
      <c r="A180" s="54" t="s">
        <v>753</v>
      </c>
      <c r="B180" s="151" t="s">
        <v>998</v>
      </c>
      <c r="C180" s="61" t="s">
        <v>762</v>
      </c>
      <c r="D180" s="54" t="s">
        <v>34</v>
      </c>
      <c r="E180" s="46">
        <v>2</v>
      </c>
      <c r="F180" s="10"/>
      <c r="G180" s="37">
        <f t="shared" si="22"/>
        <v>0</v>
      </c>
      <c r="H180" s="38" t="e">
        <f t="shared" si="23"/>
        <v>#DIV/0!</v>
      </c>
      <c r="I180" s="38"/>
    </row>
    <row r="181" spans="1:9" s="64" customFormat="1" x14ac:dyDescent="0.25">
      <c r="A181" s="54" t="s">
        <v>754</v>
      </c>
      <c r="B181" s="151" t="s">
        <v>999</v>
      </c>
      <c r="C181" s="61" t="s">
        <v>763</v>
      </c>
      <c r="D181" s="54" t="s">
        <v>34</v>
      </c>
      <c r="E181" s="46">
        <v>1</v>
      </c>
      <c r="F181" s="10"/>
      <c r="G181" s="37">
        <f t="shared" si="22"/>
        <v>0</v>
      </c>
      <c r="H181" s="38" t="e">
        <f t="shared" si="23"/>
        <v>#DIV/0!</v>
      </c>
      <c r="I181" s="38"/>
    </row>
    <row r="182" spans="1:9" s="64" customFormat="1" x14ac:dyDescent="0.25">
      <c r="A182" s="54" t="s">
        <v>755</v>
      </c>
      <c r="B182" s="151" t="s">
        <v>1000</v>
      </c>
      <c r="C182" s="61" t="s">
        <v>764</v>
      </c>
      <c r="D182" s="54" t="s">
        <v>34</v>
      </c>
      <c r="E182" s="46">
        <v>1</v>
      </c>
      <c r="F182" s="10"/>
      <c r="G182" s="37">
        <f t="shared" si="22"/>
        <v>0</v>
      </c>
      <c r="H182" s="38" t="e">
        <f t="shared" si="23"/>
        <v>#DIV/0!</v>
      </c>
      <c r="I182" s="38"/>
    </row>
    <row r="183" spans="1:9" s="64" customFormat="1" x14ac:dyDescent="0.25">
      <c r="A183" s="54" t="s">
        <v>232</v>
      </c>
      <c r="B183" s="149" t="s">
        <v>1001</v>
      </c>
      <c r="C183" s="61" t="s">
        <v>233</v>
      </c>
      <c r="D183" s="54" t="s">
        <v>34</v>
      </c>
      <c r="E183" s="46">
        <v>4</v>
      </c>
      <c r="F183" s="10"/>
      <c r="G183" s="37">
        <f t="shared" si="22"/>
        <v>0</v>
      </c>
      <c r="H183" s="38" t="e">
        <f t="shared" si="23"/>
        <v>#DIV/0!</v>
      </c>
      <c r="I183" s="38"/>
    </row>
    <row r="184" spans="1:9" s="64" customFormat="1" x14ac:dyDescent="0.25">
      <c r="A184" s="55" t="s">
        <v>234</v>
      </c>
      <c r="B184" s="151" t="s">
        <v>1002</v>
      </c>
      <c r="C184" s="61" t="s">
        <v>765</v>
      </c>
      <c r="D184" s="54" t="s">
        <v>34</v>
      </c>
      <c r="E184" s="46">
        <v>2</v>
      </c>
      <c r="F184" s="10"/>
      <c r="G184" s="37">
        <f t="shared" si="22"/>
        <v>0</v>
      </c>
      <c r="H184" s="38" t="e">
        <f t="shared" si="23"/>
        <v>#DIV/0!</v>
      </c>
      <c r="I184" s="38"/>
    </row>
    <row r="185" spans="1:9" s="64" customFormat="1" x14ac:dyDescent="0.25">
      <c r="A185" s="54" t="s">
        <v>235</v>
      </c>
      <c r="B185" s="149" t="s">
        <v>1003</v>
      </c>
      <c r="C185" s="61" t="s">
        <v>766</v>
      </c>
      <c r="D185" s="54" t="s">
        <v>34</v>
      </c>
      <c r="E185" s="46">
        <v>1</v>
      </c>
      <c r="F185" s="10"/>
      <c r="G185" s="37">
        <f t="shared" si="22"/>
        <v>0</v>
      </c>
      <c r="H185" s="38" t="e">
        <f t="shared" si="23"/>
        <v>#DIV/0!</v>
      </c>
      <c r="I185" s="38"/>
    </row>
    <row r="186" spans="1:9" s="64" customFormat="1" x14ac:dyDescent="0.25">
      <c r="A186" s="54" t="s">
        <v>236</v>
      </c>
      <c r="B186" s="149" t="s">
        <v>1004</v>
      </c>
      <c r="C186" s="61" t="s">
        <v>237</v>
      </c>
      <c r="D186" s="54" t="s">
        <v>34</v>
      </c>
      <c r="E186" s="46">
        <v>2</v>
      </c>
      <c r="F186" s="10"/>
      <c r="G186" s="37">
        <f t="shared" si="22"/>
        <v>0</v>
      </c>
      <c r="H186" s="38" t="e">
        <f t="shared" si="23"/>
        <v>#DIV/0!</v>
      </c>
      <c r="I186" s="38"/>
    </row>
    <row r="187" spans="1:9" s="64" customFormat="1" x14ac:dyDescent="0.25">
      <c r="A187" s="55" t="s">
        <v>756</v>
      </c>
      <c r="B187" s="54" t="s">
        <v>921</v>
      </c>
      <c r="C187" s="61" t="s">
        <v>767</v>
      </c>
      <c r="D187" s="54" t="s">
        <v>34</v>
      </c>
      <c r="E187" s="46">
        <v>1</v>
      </c>
      <c r="F187" s="10"/>
      <c r="G187" s="37">
        <f t="shared" si="22"/>
        <v>0</v>
      </c>
      <c r="H187" s="38" t="e">
        <f t="shared" si="23"/>
        <v>#DIV/0!</v>
      </c>
      <c r="I187" s="38"/>
    </row>
    <row r="188" spans="1:9" s="64" customFormat="1" x14ac:dyDescent="0.25">
      <c r="A188" s="55" t="s">
        <v>757</v>
      </c>
      <c r="B188" s="151" t="s">
        <v>1005</v>
      </c>
      <c r="C188" s="61" t="s">
        <v>768</v>
      </c>
      <c r="D188" s="54" t="s">
        <v>34</v>
      </c>
      <c r="E188" s="46">
        <v>1</v>
      </c>
      <c r="F188" s="10"/>
      <c r="G188" s="37">
        <f t="shared" si="22"/>
        <v>0</v>
      </c>
      <c r="H188" s="38" t="e">
        <f t="shared" si="23"/>
        <v>#DIV/0!</v>
      </c>
      <c r="I188" s="38"/>
    </row>
    <row r="189" spans="1:9" s="64" customFormat="1" x14ac:dyDescent="0.25">
      <c r="A189" s="55" t="s">
        <v>758</v>
      </c>
      <c r="B189" s="151" t="s">
        <v>1006</v>
      </c>
      <c r="C189" s="61" t="s">
        <v>769</v>
      </c>
      <c r="D189" s="54" t="s">
        <v>34</v>
      </c>
      <c r="E189" s="46">
        <v>1</v>
      </c>
      <c r="F189" s="10"/>
      <c r="G189" s="37">
        <f t="shared" si="22"/>
        <v>0</v>
      </c>
      <c r="H189" s="38" t="e">
        <f t="shared" si="23"/>
        <v>#DIV/0!</v>
      </c>
      <c r="I189" s="38"/>
    </row>
    <row r="190" spans="1:9" s="64" customFormat="1" x14ac:dyDescent="0.25">
      <c r="A190" s="55" t="s">
        <v>759</v>
      </c>
      <c r="B190" s="54" t="s">
        <v>921</v>
      </c>
      <c r="C190" s="61" t="s">
        <v>770</v>
      </c>
      <c r="D190" s="54" t="s">
        <v>34</v>
      </c>
      <c r="E190" s="46">
        <v>10</v>
      </c>
      <c r="F190" s="10"/>
      <c r="G190" s="37">
        <f t="shared" si="22"/>
        <v>0</v>
      </c>
      <c r="H190" s="38" t="e">
        <f>G190/$G$176</f>
        <v>#DIV/0!</v>
      </c>
      <c r="I190" s="38"/>
    </row>
    <row r="191" spans="1:9" x14ac:dyDescent="0.25">
      <c r="A191" s="50" t="s">
        <v>238</v>
      </c>
      <c r="B191" s="50"/>
      <c r="C191" s="57" t="s">
        <v>239</v>
      </c>
      <c r="D191" s="50"/>
      <c r="E191" s="42"/>
      <c r="F191" s="26"/>
      <c r="G191" s="26">
        <f>SUM(G192:G195)</f>
        <v>0</v>
      </c>
      <c r="H191" s="29"/>
      <c r="I191" s="29" t="e">
        <f>G191/G138</f>
        <v>#DIV/0!</v>
      </c>
    </row>
    <row r="192" spans="1:9" x14ac:dyDescent="0.25">
      <c r="A192" s="52" t="s">
        <v>240</v>
      </c>
      <c r="B192" s="150" t="s">
        <v>1007</v>
      </c>
      <c r="C192" s="59" t="s">
        <v>241</v>
      </c>
      <c r="D192" s="52" t="s">
        <v>31</v>
      </c>
      <c r="E192" s="44">
        <v>37</v>
      </c>
      <c r="F192" s="10"/>
      <c r="G192" s="27">
        <f>E192*F192</f>
        <v>0</v>
      </c>
      <c r="H192" s="30" t="e">
        <f>G192/$G$191</f>
        <v>#DIV/0!</v>
      </c>
      <c r="I192" s="30"/>
    </row>
    <row r="193" spans="1:9" x14ac:dyDescent="0.25">
      <c r="A193" s="52" t="s">
        <v>242</v>
      </c>
      <c r="B193" s="150" t="s">
        <v>1008</v>
      </c>
      <c r="C193" s="59" t="s">
        <v>243</v>
      </c>
      <c r="D193" s="52" t="s">
        <v>31</v>
      </c>
      <c r="E193" s="44">
        <v>153.44999999999999</v>
      </c>
      <c r="F193" s="10"/>
      <c r="G193" s="27">
        <f>E193*F193</f>
        <v>0</v>
      </c>
      <c r="H193" s="30" t="e">
        <f t="shared" ref="H193:H195" si="24">G193/$G$191</f>
        <v>#DIV/0!</v>
      </c>
      <c r="I193" s="30"/>
    </row>
    <row r="194" spans="1:9" x14ac:dyDescent="0.25">
      <c r="A194" s="52" t="s">
        <v>244</v>
      </c>
      <c r="B194" s="52" t="s">
        <v>1009</v>
      </c>
      <c r="C194" s="59" t="s">
        <v>245</v>
      </c>
      <c r="D194" s="52" t="s">
        <v>31</v>
      </c>
      <c r="E194" s="44">
        <v>85.5</v>
      </c>
      <c r="F194" s="10"/>
      <c r="G194" s="27">
        <f>E194*F194</f>
        <v>0</v>
      </c>
      <c r="H194" s="30" t="e">
        <f t="shared" si="24"/>
        <v>#DIV/0!</v>
      </c>
      <c r="I194" s="30"/>
    </row>
    <row r="195" spans="1:9" x14ac:dyDescent="0.25">
      <c r="A195" s="52" t="s">
        <v>246</v>
      </c>
      <c r="B195" s="150" t="s">
        <v>1010</v>
      </c>
      <c r="C195" s="59" t="s">
        <v>247</v>
      </c>
      <c r="D195" s="52" t="s">
        <v>31</v>
      </c>
      <c r="E195" s="44">
        <v>199.3</v>
      </c>
      <c r="F195" s="10"/>
      <c r="G195" s="27">
        <f>E195*F195</f>
        <v>0</v>
      </c>
      <c r="H195" s="30" t="e">
        <f t="shared" si="24"/>
        <v>#DIV/0!</v>
      </c>
      <c r="I195" s="30"/>
    </row>
    <row r="196" spans="1:9" x14ac:dyDescent="0.25">
      <c r="A196" s="50" t="s">
        <v>248</v>
      </c>
      <c r="B196" s="50"/>
      <c r="C196" s="57" t="s">
        <v>249</v>
      </c>
      <c r="D196" s="50"/>
      <c r="E196" s="42"/>
      <c r="F196" s="26"/>
      <c r="G196" s="26">
        <f>SUM(G197:G198)</f>
        <v>0</v>
      </c>
      <c r="H196" s="29"/>
      <c r="I196" s="29" t="e">
        <f>G196/G138</f>
        <v>#DIV/0!</v>
      </c>
    </row>
    <row r="197" spans="1:9" x14ac:dyDescent="0.25">
      <c r="A197" s="52" t="s">
        <v>771</v>
      </c>
      <c r="B197" s="150" t="s">
        <v>1011</v>
      </c>
      <c r="C197" s="59" t="s">
        <v>773</v>
      </c>
      <c r="D197" s="52" t="s">
        <v>34</v>
      </c>
      <c r="E197" s="44">
        <v>33</v>
      </c>
      <c r="F197" s="10"/>
      <c r="G197" s="27">
        <f>E197*F197</f>
        <v>0</v>
      </c>
      <c r="H197" s="30" t="e">
        <f>G197/$G$196</f>
        <v>#DIV/0!</v>
      </c>
      <c r="I197" s="30"/>
    </row>
    <row r="198" spans="1:9" x14ac:dyDescent="0.25">
      <c r="A198" s="55" t="s">
        <v>772</v>
      </c>
      <c r="B198" s="52" t="s">
        <v>921</v>
      </c>
      <c r="C198" s="59" t="s">
        <v>913</v>
      </c>
      <c r="D198" s="52" t="s">
        <v>34</v>
      </c>
      <c r="E198" s="44">
        <v>6</v>
      </c>
      <c r="F198" s="10"/>
      <c r="G198" s="27">
        <f>E198*F198</f>
        <v>0</v>
      </c>
      <c r="H198" s="30" t="e">
        <f>G198/$G$196</f>
        <v>#DIV/0!</v>
      </c>
      <c r="I198" s="30"/>
    </row>
    <row r="199" spans="1:9" x14ac:dyDescent="0.25">
      <c r="A199" s="50" t="s">
        <v>250</v>
      </c>
      <c r="B199" s="50"/>
      <c r="C199" s="57" t="s">
        <v>251</v>
      </c>
      <c r="D199" s="50"/>
      <c r="E199" s="42"/>
      <c r="F199" s="26"/>
      <c r="G199" s="26">
        <f>SUM(G200:G202)</f>
        <v>0</v>
      </c>
      <c r="H199" s="29"/>
      <c r="I199" s="29" t="e">
        <f>G199/G138</f>
        <v>#DIV/0!</v>
      </c>
    </row>
    <row r="200" spans="1:9" x14ac:dyDescent="0.25">
      <c r="A200" s="55" t="s">
        <v>774</v>
      </c>
      <c r="B200" s="150" t="s">
        <v>1012</v>
      </c>
      <c r="C200" s="59" t="s">
        <v>776</v>
      </c>
      <c r="D200" s="52" t="s">
        <v>31</v>
      </c>
      <c r="E200" s="46">
        <v>18.95</v>
      </c>
      <c r="F200" s="10"/>
      <c r="G200" s="27">
        <f>E200*F200</f>
        <v>0</v>
      </c>
      <c r="H200" s="30" t="e">
        <f>G200/$G$199</f>
        <v>#DIV/0!</v>
      </c>
      <c r="I200" s="30"/>
    </row>
    <row r="201" spans="1:9" x14ac:dyDescent="0.25">
      <c r="A201" s="52" t="s">
        <v>775</v>
      </c>
      <c r="B201" s="149" t="s">
        <v>1013</v>
      </c>
      <c r="C201" s="59" t="s">
        <v>777</v>
      </c>
      <c r="D201" s="52" t="s">
        <v>31</v>
      </c>
      <c r="E201" s="46">
        <v>64.5</v>
      </c>
      <c r="F201" s="10"/>
      <c r="G201" s="27">
        <f>E201*F201</f>
        <v>0</v>
      </c>
      <c r="H201" s="30" t="e">
        <f t="shared" ref="H201:H202" si="25">G201/$G$199</f>
        <v>#DIV/0!</v>
      </c>
      <c r="I201" s="30"/>
    </row>
    <row r="202" spans="1:9" x14ac:dyDescent="0.25">
      <c r="A202" s="52" t="s">
        <v>252</v>
      </c>
      <c r="B202" s="149" t="s">
        <v>1014</v>
      </c>
      <c r="C202" s="59" t="s">
        <v>253</v>
      </c>
      <c r="D202" s="52" t="s">
        <v>31</v>
      </c>
      <c r="E202" s="46">
        <v>25.76</v>
      </c>
      <c r="F202" s="10"/>
      <c r="G202" s="27">
        <f>E202*F202</f>
        <v>0</v>
      </c>
      <c r="H202" s="30" t="e">
        <f t="shared" si="25"/>
        <v>#DIV/0!</v>
      </c>
      <c r="I202" s="30"/>
    </row>
    <row r="203" spans="1:9" x14ac:dyDescent="0.25">
      <c r="A203" s="50" t="s">
        <v>254</v>
      </c>
      <c r="B203" s="50"/>
      <c r="C203" s="57" t="s">
        <v>255</v>
      </c>
      <c r="D203" s="50"/>
      <c r="E203" s="42"/>
      <c r="F203" s="26"/>
      <c r="G203" s="26">
        <f>SUM(G204:G207)</f>
        <v>0</v>
      </c>
      <c r="H203" s="29"/>
      <c r="I203" s="29" t="e">
        <f>G203/G138</f>
        <v>#DIV/0!</v>
      </c>
    </row>
    <row r="204" spans="1:9" x14ac:dyDescent="0.25">
      <c r="A204" s="55" t="s">
        <v>256</v>
      </c>
      <c r="B204" s="52" t="s">
        <v>921</v>
      </c>
      <c r="C204" s="59" t="s">
        <v>257</v>
      </c>
      <c r="D204" s="52" t="s">
        <v>31</v>
      </c>
      <c r="E204" s="44">
        <v>93.7</v>
      </c>
      <c r="F204" s="10"/>
      <c r="G204" s="27">
        <f>E204*F204</f>
        <v>0</v>
      </c>
      <c r="H204" s="30" t="e">
        <f>G204/G203</f>
        <v>#DIV/0!</v>
      </c>
      <c r="I204" s="30"/>
    </row>
    <row r="205" spans="1:9" x14ac:dyDescent="0.25">
      <c r="A205" s="55" t="s">
        <v>258</v>
      </c>
      <c r="B205" s="150" t="s">
        <v>1015</v>
      </c>
      <c r="C205" s="59" t="s">
        <v>259</v>
      </c>
      <c r="D205" s="52" t="s">
        <v>31</v>
      </c>
      <c r="E205" s="44">
        <v>138.5</v>
      </c>
      <c r="F205" s="10"/>
      <c r="G205" s="27">
        <f>E205*F205</f>
        <v>0</v>
      </c>
      <c r="H205" s="30" t="e">
        <f>G205/G203</f>
        <v>#DIV/0!</v>
      </c>
      <c r="I205" s="30"/>
    </row>
    <row r="206" spans="1:9" x14ac:dyDescent="0.25">
      <c r="A206" s="52" t="s">
        <v>260</v>
      </c>
      <c r="B206" s="149" t="s">
        <v>1016</v>
      </c>
      <c r="C206" s="59" t="s">
        <v>261</v>
      </c>
      <c r="D206" s="52" t="s">
        <v>31</v>
      </c>
      <c r="E206" s="44">
        <v>50.5</v>
      </c>
      <c r="F206" s="10"/>
      <c r="G206" s="27">
        <f>E206*F206</f>
        <v>0</v>
      </c>
      <c r="H206" s="30" t="e">
        <f>G206/G203</f>
        <v>#DIV/0!</v>
      </c>
      <c r="I206" s="30"/>
    </row>
    <row r="207" spans="1:9" x14ac:dyDescent="0.25">
      <c r="A207" s="55" t="s">
        <v>262</v>
      </c>
      <c r="B207" s="150" t="s">
        <v>1017</v>
      </c>
      <c r="C207" s="59" t="s">
        <v>263</v>
      </c>
      <c r="D207" s="52" t="s">
        <v>34</v>
      </c>
      <c r="E207" s="44">
        <v>8</v>
      </c>
      <c r="F207" s="10"/>
      <c r="G207" s="27">
        <f>E207*F207</f>
        <v>0</v>
      </c>
      <c r="H207" s="30" t="e">
        <f>G207/G203</f>
        <v>#DIV/0!</v>
      </c>
      <c r="I207" s="30"/>
    </row>
    <row r="208" spans="1:9" x14ac:dyDescent="0.25">
      <c r="A208" s="50" t="s">
        <v>264</v>
      </c>
      <c r="B208" s="50"/>
      <c r="C208" s="57" t="s">
        <v>265</v>
      </c>
      <c r="D208" s="50"/>
      <c r="E208" s="42"/>
      <c r="F208" s="26"/>
      <c r="G208" s="26">
        <f>SUM(G209:G214)</f>
        <v>0</v>
      </c>
      <c r="H208" s="29"/>
      <c r="I208" s="29" t="e">
        <f>G208/G138</f>
        <v>#DIV/0!</v>
      </c>
    </row>
    <row r="209" spans="1:9" x14ac:dyDescent="0.25">
      <c r="A209" s="55" t="s">
        <v>266</v>
      </c>
      <c r="B209" s="150" t="s">
        <v>1018</v>
      </c>
      <c r="C209" s="59" t="s">
        <v>267</v>
      </c>
      <c r="D209" s="52" t="s">
        <v>31</v>
      </c>
      <c r="E209" s="46">
        <v>16.600000000000001</v>
      </c>
      <c r="F209" s="10"/>
      <c r="G209" s="27">
        <f t="shared" ref="G209:G214" si="26">E209*F209</f>
        <v>0</v>
      </c>
      <c r="H209" s="30" t="e">
        <f>G209/$G$208</f>
        <v>#DIV/0!</v>
      </c>
      <c r="I209" s="30"/>
    </row>
    <row r="210" spans="1:9" x14ac:dyDescent="0.25">
      <c r="A210" s="55" t="s">
        <v>268</v>
      </c>
      <c r="B210" s="150" t="s">
        <v>1019</v>
      </c>
      <c r="C210" s="59" t="s">
        <v>269</v>
      </c>
      <c r="D210" s="52" t="s">
        <v>31</v>
      </c>
      <c r="E210" s="46">
        <v>15.9</v>
      </c>
      <c r="F210" s="10"/>
      <c r="G210" s="27">
        <f t="shared" si="26"/>
        <v>0</v>
      </c>
      <c r="H210" s="30" t="e">
        <f t="shared" ref="H210:H214" si="27">G210/$G$208</f>
        <v>#DIV/0!</v>
      </c>
      <c r="I210" s="30"/>
    </row>
    <row r="211" spans="1:9" x14ac:dyDescent="0.25">
      <c r="A211" s="55" t="s">
        <v>270</v>
      </c>
      <c r="B211" s="150" t="s">
        <v>1020</v>
      </c>
      <c r="C211" s="59" t="s">
        <v>271</v>
      </c>
      <c r="D211" s="52" t="s">
        <v>31</v>
      </c>
      <c r="E211" s="46">
        <v>22.75</v>
      </c>
      <c r="F211" s="10"/>
      <c r="G211" s="27">
        <f t="shared" si="26"/>
        <v>0</v>
      </c>
      <c r="H211" s="30" t="e">
        <f t="shared" si="27"/>
        <v>#DIV/0!</v>
      </c>
      <c r="I211" s="30"/>
    </row>
    <row r="212" spans="1:9" x14ac:dyDescent="0.25">
      <c r="A212" s="52" t="s">
        <v>778</v>
      </c>
      <c r="B212" s="150" t="s">
        <v>1021</v>
      </c>
      <c r="C212" s="59" t="s">
        <v>779</v>
      </c>
      <c r="D212" s="52" t="s">
        <v>31</v>
      </c>
      <c r="E212" s="46">
        <v>14.4</v>
      </c>
      <c r="F212" s="10"/>
      <c r="G212" s="27">
        <f t="shared" si="26"/>
        <v>0</v>
      </c>
      <c r="H212" s="30" t="e">
        <f t="shared" si="27"/>
        <v>#DIV/0!</v>
      </c>
      <c r="I212" s="30"/>
    </row>
    <row r="213" spans="1:9" x14ac:dyDescent="0.25">
      <c r="A213" s="52" t="s">
        <v>272</v>
      </c>
      <c r="B213" s="150" t="s">
        <v>995</v>
      </c>
      <c r="C213" s="59" t="s">
        <v>273</v>
      </c>
      <c r="D213" s="52" t="s">
        <v>31</v>
      </c>
      <c r="E213" s="46">
        <v>16.93</v>
      </c>
      <c r="F213" s="10"/>
      <c r="G213" s="27">
        <f t="shared" si="26"/>
        <v>0</v>
      </c>
      <c r="H213" s="30" t="e">
        <f t="shared" si="27"/>
        <v>#DIV/0!</v>
      </c>
      <c r="I213" s="30"/>
    </row>
    <row r="214" spans="1:9" x14ac:dyDescent="0.25">
      <c r="A214" s="52" t="s">
        <v>274</v>
      </c>
      <c r="B214" s="150" t="s">
        <v>996</v>
      </c>
      <c r="C214" s="59" t="s">
        <v>275</v>
      </c>
      <c r="D214" s="52" t="s">
        <v>31</v>
      </c>
      <c r="E214" s="46">
        <v>16.93</v>
      </c>
      <c r="F214" s="10"/>
      <c r="G214" s="27">
        <f t="shared" si="26"/>
        <v>0</v>
      </c>
      <c r="H214" s="30" t="e">
        <f t="shared" si="27"/>
        <v>#DIV/0!</v>
      </c>
      <c r="I214" s="30"/>
    </row>
    <row r="215" spans="1:9" x14ac:dyDescent="0.25">
      <c r="A215" s="50" t="s">
        <v>276</v>
      </c>
      <c r="B215" s="50"/>
      <c r="C215" s="57" t="s">
        <v>277</v>
      </c>
      <c r="D215" s="50"/>
      <c r="E215" s="42"/>
      <c r="F215" s="26"/>
      <c r="G215" s="26">
        <f>SUM(G216:G228)</f>
        <v>0</v>
      </c>
      <c r="H215" s="29"/>
      <c r="I215" s="29" t="e">
        <f>G215/G138</f>
        <v>#DIV/0!</v>
      </c>
    </row>
    <row r="216" spans="1:9" x14ac:dyDescent="0.25">
      <c r="A216" s="54" t="s">
        <v>278</v>
      </c>
      <c r="B216" s="151" t="s">
        <v>1022</v>
      </c>
      <c r="C216" s="61" t="s">
        <v>279</v>
      </c>
      <c r="D216" s="54" t="s">
        <v>34</v>
      </c>
      <c r="E216" s="46">
        <v>1</v>
      </c>
      <c r="F216" s="10"/>
      <c r="G216" s="37">
        <f t="shared" ref="G216:G228" si="28">E216*F216</f>
        <v>0</v>
      </c>
      <c r="H216" s="38" t="e">
        <f>G216/$G$215</f>
        <v>#DIV/0!</v>
      </c>
      <c r="I216" s="38"/>
    </row>
    <row r="217" spans="1:9" x14ac:dyDescent="0.25">
      <c r="A217" s="54" t="s">
        <v>280</v>
      </c>
      <c r="B217" s="151" t="s">
        <v>1023</v>
      </c>
      <c r="C217" s="61" t="s">
        <v>281</v>
      </c>
      <c r="D217" s="54" t="s">
        <v>34</v>
      </c>
      <c r="E217" s="46">
        <v>2</v>
      </c>
      <c r="F217" s="10"/>
      <c r="G217" s="37">
        <f t="shared" si="28"/>
        <v>0</v>
      </c>
      <c r="H217" s="38" t="e">
        <f t="shared" ref="H217:H228" si="29">G217/$G$215</f>
        <v>#DIV/0!</v>
      </c>
      <c r="I217" s="38"/>
    </row>
    <row r="218" spans="1:9" x14ac:dyDescent="0.25">
      <c r="A218" s="54" t="s">
        <v>282</v>
      </c>
      <c r="B218" s="54" t="s">
        <v>1024</v>
      </c>
      <c r="C218" s="61" t="s">
        <v>283</v>
      </c>
      <c r="D218" s="54" t="s">
        <v>34</v>
      </c>
      <c r="E218" s="46">
        <v>4</v>
      </c>
      <c r="F218" s="10"/>
      <c r="G218" s="37">
        <f t="shared" si="28"/>
        <v>0</v>
      </c>
      <c r="H218" s="38" t="e">
        <f t="shared" si="29"/>
        <v>#DIV/0!</v>
      </c>
      <c r="I218" s="38"/>
    </row>
    <row r="219" spans="1:9" x14ac:dyDescent="0.25">
      <c r="A219" s="54" t="s">
        <v>284</v>
      </c>
      <c r="B219" s="151" t="s">
        <v>985</v>
      </c>
      <c r="C219" s="61" t="s">
        <v>285</v>
      </c>
      <c r="D219" s="54" t="s">
        <v>34</v>
      </c>
      <c r="E219" s="46">
        <v>1</v>
      </c>
      <c r="F219" s="10"/>
      <c r="G219" s="37">
        <f t="shared" si="28"/>
        <v>0</v>
      </c>
      <c r="H219" s="38" t="e">
        <f t="shared" si="29"/>
        <v>#DIV/0!</v>
      </c>
      <c r="I219" s="38"/>
    </row>
    <row r="220" spans="1:9" x14ac:dyDescent="0.25">
      <c r="A220" s="54" t="s">
        <v>286</v>
      </c>
      <c r="B220" s="151" t="s">
        <v>997</v>
      </c>
      <c r="C220" s="61" t="s">
        <v>215</v>
      </c>
      <c r="D220" s="54" t="s">
        <v>34</v>
      </c>
      <c r="E220" s="46">
        <v>1</v>
      </c>
      <c r="F220" s="10"/>
      <c r="G220" s="37">
        <f t="shared" si="28"/>
        <v>0</v>
      </c>
      <c r="H220" s="38" t="e">
        <f t="shared" si="29"/>
        <v>#DIV/0!</v>
      </c>
      <c r="I220" s="38"/>
    </row>
    <row r="221" spans="1:9" x14ac:dyDescent="0.25">
      <c r="A221" s="54" t="s">
        <v>780</v>
      </c>
      <c r="B221" s="149" t="s">
        <v>1025</v>
      </c>
      <c r="C221" s="61" t="s">
        <v>781</v>
      </c>
      <c r="D221" s="54" t="s">
        <v>34</v>
      </c>
      <c r="E221" s="46">
        <v>2</v>
      </c>
      <c r="F221" s="10"/>
      <c r="G221" s="37">
        <f t="shared" si="28"/>
        <v>0</v>
      </c>
      <c r="H221" s="38" t="e">
        <f t="shared" si="29"/>
        <v>#DIV/0!</v>
      </c>
      <c r="I221" s="38"/>
    </row>
    <row r="222" spans="1:9" x14ac:dyDescent="0.25">
      <c r="A222" s="54" t="s">
        <v>287</v>
      </c>
      <c r="B222" s="149" t="s">
        <v>1026</v>
      </c>
      <c r="C222" s="61" t="s">
        <v>288</v>
      </c>
      <c r="D222" s="54" t="s">
        <v>34</v>
      </c>
      <c r="E222" s="46">
        <v>1</v>
      </c>
      <c r="F222" s="10"/>
      <c r="G222" s="37">
        <f t="shared" si="28"/>
        <v>0</v>
      </c>
      <c r="H222" s="38" t="e">
        <f t="shared" si="29"/>
        <v>#DIV/0!</v>
      </c>
      <c r="I222" s="38"/>
    </row>
    <row r="223" spans="1:9" x14ac:dyDescent="0.25">
      <c r="A223" s="54" t="s">
        <v>289</v>
      </c>
      <c r="B223" s="151" t="s">
        <v>1027</v>
      </c>
      <c r="C223" s="61" t="s">
        <v>290</v>
      </c>
      <c r="D223" s="54" t="s">
        <v>34</v>
      </c>
      <c r="E223" s="46">
        <v>1</v>
      </c>
      <c r="F223" s="10"/>
      <c r="G223" s="37">
        <f t="shared" si="28"/>
        <v>0</v>
      </c>
      <c r="H223" s="38" t="e">
        <f t="shared" si="29"/>
        <v>#DIV/0!</v>
      </c>
      <c r="I223" s="38"/>
    </row>
    <row r="224" spans="1:9" x14ac:dyDescent="0.25">
      <c r="A224" s="54" t="s">
        <v>291</v>
      </c>
      <c r="B224" s="149" t="s">
        <v>1028</v>
      </c>
      <c r="C224" s="61" t="s">
        <v>292</v>
      </c>
      <c r="D224" s="54" t="s">
        <v>34</v>
      </c>
      <c r="E224" s="46">
        <v>2</v>
      </c>
      <c r="F224" s="10"/>
      <c r="G224" s="37">
        <f t="shared" si="28"/>
        <v>0</v>
      </c>
      <c r="H224" s="38" t="e">
        <f t="shared" si="29"/>
        <v>#DIV/0!</v>
      </c>
      <c r="I224" s="38"/>
    </row>
    <row r="225" spans="1:9" s="9" customFormat="1" x14ac:dyDescent="0.25">
      <c r="A225" s="55" t="s">
        <v>293</v>
      </c>
      <c r="B225" s="54" t="s">
        <v>921</v>
      </c>
      <c r="C225" s="61" t="s">
        <v>294</v>
      </c>
      <c r="D225" s="54" t="s">
        <v>31</v>
      </c>
      <c r="E225" s="46">
        <v>0</v>
      </c>
      <c r="F225" s="10"/>
      <c r="G225" s="37">
        <f t="shared" si="28"/>
        <v>0</v>
      </c>
      <c r="H225" s="38" t="e">
        <f t="shared" si="29"/>
        <v>#DIV/0!</v>
      </c>
      <c r="I225" s="38"/>
    </row>
    <row r="226" spans="1:9" s="9" customFormat="1" x14ac:dyDescent="0.25">
      <c r="A226" s="55" t="s">
        <v>295</v>
      </c>
      <c r="B226" s="54" t="s">
        <v>921</v>
      </c>
      <c r="C226" s="61" t="s">
        <v>296</v>
      </c>
      <c r="D226" s="54" t="s">
        <v>34</v>
      </c>
      <c r="E226" s="46">
        <v>0</v>
      </c>
      <c r="F226" s="10"/>
      <c r="G226" s="37">
        <f t="shared" si="28"/>
        <v>0</v>
      </c>
      <c r="H226" s="38" t="e">
        <f t="shared" si="29"/>
        <v>#DIV/0!</v>
      </c>
      <c r="I226" s="38"/>
    </row>
    <row r="227" spans="1:9" s="9" customFormat="1" x14ac:dyDescent="0.25">
      <c r="A227" s="55" t="s">
        <v>297</v>
      </c>
      <c r="B227" s="54" t="s">
        <v>921</v>
      </c>
      <c r="C227" s="61" t="s">
        <v>298</v>
      </c>
      <c r="D227" s="54" t="s">
        <v>34</v>
      </c>
      <c r="E227" s="46">
        <v>0</v>
      </c>
      <c r="F227" s="10"/>
      <c r="G227" s="37">
        <f t="shared" si="28"/>
        <v>0</v>
      </c>
      <c r="H227" s="38" t="e">
        <f t="shared" si="29"/>
        <v>#DIV/0!</v>
      </c>
      <c r="I227" s="38"/>
    </row>
    <row r="228" spans="1:9" s="9" customFormat="1" x14ac:dyDescent="0.25">
      <c r="A228" s="51" t="s">
        <v>921</v>
      </c>
      <c r="B228" s="55" t="s">
        <v>1138</v>
      </c>
      <c r="C228" s="61" t="s">
        <v>1139</v>
      </c>
      <c r="D228" s="54" t="s">
        <v>305</v>
      </c>
      <c r="E228" s="46">
        <v>1</v>
      </c>
      <c r="F228" s="10"/>
      <c r="G228" s="37">
        <f t="shared" si="28"/>
        <v>0</v>
      </c>
      <c r="H228" s="38" t="e">
        <f t="shared" si="29"/>
        <v>#DIV/0!</v>
      </c>
      <c r="I228" s="38"/>
    </row>
    <row r="229" spans="1:9" x14ac:dyDescent="0.25">
      <c r="A229" s="50" t="s">
        <v>299</v>
      </c>
      <c r="B229" s="50"/>
      <c r="C229" s="57" t="s">
        <v>300</v>
      </c>
      <c r="D229" s="50"/>
      <c r="E229" s="42"/>
      <c r="F229" s="26"/>
      <c r="G229" s="26">
        <f>SUM(G230:G232)</f>
        <v>0</v>
      </c>
      <c r="H229" s="29"/>
      <c r="I229" s="29" t="e">
        <f>G229/G138</f>
        <v>#DIV/0!</v>
      </c>
    </row>
    <row r="230" spans="1:9" x14ac:dyDescent="0.25">
      <c r="A230" s="55" t="s">
        <v>301</v>
      </c>
      <c r="B230" s="54" t="s">
        <v>921</v>
      </c>
      <c r="C230" s="61" t="s">
        <v>302</v>
      </c>
      <c r="D230" s="54" t="s">
        <v>34</v>
      </c>
      <c r="E230" s="46">
        <v>2</v>
      </c>
      <c r="F230" s="10"/>
      <c r="G230" s="37">
        <f>E230*F230</f>
        <v>0</v>
      </c>
      <c r="H230" s="38" t="e">
        <f>G230/$G$229</f>
        <v>#DIV/0!</v>
      </c>
      <c r="I230" s="38"/>
    </row>
    <row r="231" spans="1:9" x14ac:dyDescent="0.25">
      <c r="A231" s="55" t="s">
        <v>303</v>
      </c>
      <c r="B231" s="54" t="s">
        <v>921</v>
      </c>
      <c r="C231" s="61" t="s">
        <v>304</v>
      </c>
      <c r="D231" s="54" t="s">
        <v>305</v>
      </c>
      <c r="E231" s="46">
        <v>12</v>
      </c>
      <c r="F231" s="10"/>
      <c r="G231" s="37">
        <f>E231*F231</f>
        <v>0</v>
      </c>
      <c r="H231" s="38" t="e">
        <f t="shared" ref="H231:H232" si="30">G231/$G$229</f>
        <v>#DIV/0!</v>
      </c>
      <c r="I231" s="38"/>
    </row>
    <row r="232" spans="1:9" x14ac:dyDescent="0.25">
      <c r="A232" s="55" t="s">
        <v>782</v>
      </c>
      <c r="B232" s="151" t="s">
        <v>1029</v>
      </c>
      <c r="C232" s="61" t="s">
        <v>783</v>
      </c>
      <c r="D232" s="54" t="s">
        <v>34</v>
      </c>
      <c r="E232" s="46">
        <v>2</v>
      </c>
      <c r="F232" s="10"/>
      <c r="G232" s="37">
        <f>E232*F232</f>
        <v>0</v>
      </c>
      <c r="H232" s="38" t="e">
        <f t="shared" si="30"/>
        <v>#DIV/0!</v>
      </c>
      <c r="I232" s="38"/>
    </row>
    <row r="233" spans="1:9" x14ac:dyDescent="0.25">
      <c r="A233" s="50" t="s">
        <v>306</v>
      </c>
      <c r="B233" s="50"/>
      <c r="C233" s="57" t="s">
        <v>307</v>
      </c>
      <c r="D233" s="50"/>
      <c r="E233" s="42"/>
      <c r="F233" s="26"/>
      <c r="G233" s="26">
        <f>SUM(G234:G246)</f>
        <v>0</v>
      </c>
      <c r="H233" s="29"/>
      <c r="I233" s="29" t="e">
        <f>G233/G138</f>
        <v>#DIV/0!</v>
      </c>
    </row>
    <row r="234" spans="1:9" x14ac:dyDescent="0.25">
      <c r="A234" s="51" t="s">
        <v>308</v>
      </c>
      <c r="B234" s="149" t="s">
        <v>1030</v>
      </c>
      <c r="C234" s="58" t="s">
        <v>309</v>
      </c>
      <c r="D234" s="51" t="s">
        <v>34</v>
      </c>
      <c r="E234" s="43">
        <v>2</v>
      </c>
      <c r="F234" s="10"/>
      <c r="G234" s="34">
        <f t="shared" ref="G234:G246" si="31">E234*F234</f>
        <v>0</v>
      </c>
      <c r="H234" s="35" t="e">
        <f>G234/$G$233</f>
        <v>#DIV/0!</v>
      </c>
      <c r="I234" s="35"/>
    </row>
    <row r="235" spans="1:9" x14ac:dyDescent="0.25">
      <c r="A235" s="55" t="s">
        <v>310</v>
      </c>
      <c r="B235" s="51" t="s">
        <v>921</v>
      </c>
      <c r="C235" s="58" t="s">
        <v>311</v>
      </c>
      <c r="D235" s="51" t="s">
        <v>34</v>
      </c>
      <c r="E235" s="43">
        <v>17</v>
      </c>
      <c r="F235" s="10"/>
      <c r="G235" s="34">
        <f t="shared" si="31"/>
        <v>0</v>
      </c>
      <c r="H235" s="35" t="e">
        <f t="shared" ref="H235:H246" si="32">G235/$G$233</f>
        <v>#DIV/0!</v>
      </c>
      <c r="I235" s="35"/>
    </row>
    <row r="236" spans="1:9" x14ac:dyDescent="0.25">
      <c r="A236" s="55" t="s">
        <v>312</v>
      </c>
      <c r="B236" s="152" t="s">
        <v>1031</v>
      </c>
      <c r="C236" s="58" t="s">
        <v>313</v>
      </c>
      <c r="D236" s="51" t="s">
        <v>34</v>
      </c>
      <c r="E236" s="43">
        <v>24</v>
      </c>
      <c r="F236" s="10"/>
      <c r="G236" s="34">
        <f t="shared" si="31"/>
        <v>0</v>
      </c>
      <c r="H236" s="35" t="e">
        <f t="shared" si="32"/>
        <v>#DIV/0!</v>
      </c>
      <c r="I236" s="35"/>
    </row>
    <row r="237" spans="1:9" x14ac:dyDescent="0.25">
      <c r="A237" s="51" t="s">
        <v>314</v>
      </c>
      <c r="B237" s="149" t="s">
        <v>1032</v>
      </c>
      <c r="C237" s="58" t="s">
        <v>315</v>
      </c>
      <c r="D237" s="51" t="s">
        <v>34</v>
      </c>
      <c r="E237" s="43">
        <v>4</v>
      </c>
      <c r="F237" s="10"/>
      <c r="G237" s="34">
        <f t="shared" si="31"/>
        <v>0</v>
      </c>
      <c r="H237" s="35" t="e">
        <f t="shared" si="32"/>
        <v>#DIV/0!</v>
      </c>
      <c r="I237" s="35"/>
    </row>
    <row r="238" spans="1:9" x14ac:dyDescent="0.25">
      <c r="A238" s="51" t="s">
        <v>316</v>
      </c>
      <c r="B238" s="149" t="s">
        <v>1033</v>
      </c>
      <c r="C238" s="58" t="s">
        <v>317</v>
      </c>
      <c r="D238" s="51" t="s">
        <v>34</v>
      </c>
      <c r="E238" s="43">
        <v>15</v>
      </c>
      <c r="F238" s="10"/>
      <c r="G238" s="34">
        <f t="shared" si="31"/>
        <v>0</v>
      </c>
      <c r="H238" s="35" t="e">
        <f t="shared" si="32"/>
        <v>#DIV/0!</v>
      </c>
      <c r="I238" s="35"/>
    </row>
    <row r="239" spans="1:9" x14ac:dyDescent="0.25">
      <c r="A239" s="51" t="s">
        <v>318</v>
      </c>
      <c r="B239" s="149" t="s">
        <v>1034</v>
      </c>
      <c r="C239" s="58" t="s">
        <v>319</v>
      </c>
      <c r="D239" s="51" t="s">
        <v>34</v>
      </c>
      <c r="E239" s="43">
        <v>19</v>
      </c>
      <c r="F239" s="10"/>
      <c r="G239" s="34">
        <f t="shared" si="31"/>
        <v>0</v>
      </c>
      <c r="H239" s="35" t="e">
        <f t="shared" si="32"/>
        <v>#DIV/0!</v>
      </c>
      <c r="I239" s="35"/>
    </row>
    <row r="240" spans="1:9" x14ac:dyDescent="0.25">
      <c r="A240" s="51" t="s">
        <v>320</v>
      </c>
      <c r="B240" s="149" t="s">
        <v>1035</v>
      </c>
      <c r="C240" s="58" t="s">
        <v>321</v>
      </c>
      <c r="D240" s="51" t="s">
        <v>34</v>
      </c>
      <c r="E240" s="43">
        <v>10</v>
      </c>
      <c r="F240" s="10"/>
      <c r="G240" s="34">
        <f t="shared" si="31"/>
        <v>0</v>
      </c>
      <c r="H240" s="35" t="e">
        <f t="shared" si="32"/>
        <v>#DIV/0!</v>
      </c>
      <c r="I240" s="35"/>
    </row>
    <row r="241" spans="1:9" x14ac:dyDescent="0.25">
      <c r="A241" s="55" t="s">
        <v>322</v>
      </c>
      <c r="B241" s="51" t="s">
        <v>921</v>
      </c>
      <c r="C241" s="58" t="s">
        <v>323</v>
      </c>
      <c r="D241" s="51" t="s">
        <v>31</v>
      </c>
      <c r="E241" s="43">
        <v>11</v>
      </c>
      <c r="F241" s="10"/>
      <c r="G241" s="34">
        <f t="shared" si="31"/>
        <v>0</v>
      </c>
      <c r="H241" s="35" t="e">
        <f t="shared" si="32"/>
        <v>#DIV/0!</v>
      </c>
      <c r="I241" s="35"/>
    </row>
    <row r="242" spans="1:9" x14ac:dyDescent="0.25">
      <c r="A242" s="55" t="s">
        <v>324</v>
      </c>
      <c r="B242" s="51" t="s">
        <v>921</v>
      </c>
      <c r="C242" s="58" t="s">
        <v>325</v>
      </c>
      <c r="D242" s="51" t="s">
        <v>34</v>
      </c>
      <c r="E242" s="43">
        <v>2</v>
      </c>
      <c r="F242" s="10"/>
      <c r="G242" s="34">
        <f t="shared" si="31"/>
        <v>0</v>
      </c>
      <c r="H242" s="35" t="e">
        <f t="shared" si="32"/>
        <v>#DIV/0!</v>
      </c>
      <c r="I242" s="35"/>
    </row>
    <row r="243" spans="1:9" x14ac:dyDescent="0.25">
      <c r="A243" s="55" t="s">
        <v>326</v>
      </c>
      <c r="B243" s="152" t="s">
        <v>1037</v>
      </c>
      <c r="C243" s="58" t="s">
        <v>327</v>
      </c>
      <c r="D243" s="51" t="s">
        <v>305</v>
      </c>
      <c r="E243" s="43">
        <v>3</v>
      </c>
      <c r="F243" s="10"/>
      <c r="G243" s="34">
        <f t="shared" si="31"/>
        <v>0</v>
      </c>
      <c r="H243" s="35" t="e">
        <f t="shared" si="32"/>
        <v>#DIV/0!</v>
      </c>
      <c r="I243" s="35"/>
    </row>
    <row r="244" spans="1:9" x14ac:dyDescent="0.25">
      <c r="A244" s="51" t="s">
        <v>328</v>
      </c>
      <c r="B244" s="149" t="s">
        <v>1036</v>
      </c>
      <c r="C244" s="58" t="s">
        <v>329</v>
      </c>
      <c r="D244" s="51" t="s">
        <v>305</v>
      </c>
      <c r="E244" s="43">
        <v>3</v>
      </c>
      <c r="F244" s="10"/>
      <c r="G244" s="34">
        <f t="shared" si="31"/>
        <v>0</v>
      </c>
      <c r="H244" s="35" t="e">
        <f t="shared" si="32"/>
        <v>#DIV/0!</v>
      </c>
      <c r="I244" s="35"/>
    </row>
    <row r="245" spans="1:9" x14ac:dyDescent="0.25">
      <c r="A245" s="51" t="s">
        <v>330</v>
      </c>
      <c r="B245" s="149" t="s">
        <v>1038</v>
      </c>
      <c r="C245" s="58" t="s">
        <v>331</v>
      </c>
      <c r="D245" s="51" t="s">
        <v>34</v>
      </c>
      <c r="E245" s="43">
        <v>1</v>
      </c>
      <c r="F245" s="10"/>
      <c r="G245" s="34">
        <f t="shared" si="31"/>
        <v>0</v>
      </c>
      <c r="H245" s="35" t="e">
        <f t="shared" si="32"/>
        <v>#DIV/0!</v>
      </c>
      <c r="I245" s="35"/>
    </row>
    <row r="246" spans="1:9" x14ac:dyDescent="0.25">
      <c r="A246" s="55" t="s">
        <v>332</v>
      </c>
      <c r="B246" s="51" t="s">
        <v>921</v>
      </c>
      <c r="C246" s="58" t="s">
        <v>333</v>
      </c>
      <c r="D246" s="51" t="s">
        <v>305</v>
      </c>
      <c r="E246" s="43">
        <v>1</v>
      </c>
      <c r="F246" s="10"/>
      <c r="G246" s="34">
        <f t="shared" si="31"/>
        <v>0</v>
      </c>
      <c r="H246" s="35" t="e">
        <f t="shared" si="32"/>
        <v>#DIV/0!</v>
      </c>
      <c r="I246" s="35"/>
    </row>
    <row r="247" spans="1:9" x14ac:dyDescent="0.25">
      <c r="A247" s="50" t="s">
        <v>334</v>
      </c>
      <c r="B247" s="50"/>
      <c r="C247" s="57" t="s">
        <v>335</v>
      </c>
      <c r="D247" s="50"/>
      <c r="E247" s="42"/>
      <c r="F247" s="26"/>
      <c r="G247" s="26">
        <f>SUM(G248:G251)</f>
        <v>0</v>
      </c>
      <c r="H247" s="29"/>
      <c r="I247" s="29" t="e">
        <f>G247/G138</f>
        <v>#DIV/0!</v>
      </c>
    </row>
    <row r="248" spans="1:9" x14ac:dyDescent="0.25">
      <c r="A248" s="54" t="s">
        <v>336</v>
      </c>
      <c r="B248" s="149" t="s">
        <v>1039</v>
      </c>
      <c r="C248" s="61" t="s">
        <v>337</v>
      </c>
      <c r="D248" s="54" t="s">
        <v>34</v>
      </c>
      <c r="E248" s="46">
        <v>2</v>
      </c>
      <c r="F248" s="10"/>
      <c r="G248" s="37">
        <f>E248*F248</f>
        <v>0</v>
      </c>
      <c r="H248" s="38" t="e">
        <f>G248/$G$247</f>
        <v>#DIV/0!</v>
      </c>
      <c r="I248" s="38"/>
    </row>
    <row r="249" spans="1:9" x14ac:dyDescent="0.25">
      <c r="A249" s="55" t="s">
        <v>338</v>
      </c>
      <c r="B249" s="54" t="s">
        <v>921</v>
      </c>
      <c r="C249" s="61" t="s">
        <v>339</v>
      </c>
      <c r="D249" s="54" t="s">
        <v>34</v>
      </c>
      <c r="E249" s="46">
        <v>2</v>
      </c>
      <c r="F249" s="10"/>
      <c r="G249" s="37">
        <f>E249*F249</f>
        <v>0</v>
      </c>
      <c r="H249" s="38" t="e">
        <f t="shared" ref="H249:H251" si="33">G249/$G$247</f>
        <v>#DIV/0!</v>
      </c>
      <c r="I249" s="38"/>
    </row>
    <row r="250" spans="1:9" x14ac:dyDescent="0.25">
      <c r="A250" s="55" t="s">
        <v>340</v>
      </c>
      <c r="B250" s="54" t="s">
        <v>921</v>
      </c>
      <c r="C250" s="61" t="s">
        <v>341</v>
      </c>
      <c r="D250" s="54" t="s">
        <v>34</v>
      </c>
      <c r="E250" s="46">
        <v>11</v>
      </c>
      <c r="F250" s="10"/>
      <c r="G250" s="37">
        <f>E250*F250</f>
        <v>0</v>
      </c>
      <c r="H250" s="38" t="e">
        <f t="shared" si="33"/>
        <v>#DIV/0!</v>
      </c>
      <c r="I250" s="38"/>
    </row>
    <row r="251" spans="1:9" x14ac:dyDescent="0.25">
      <c r="A251" s="54" t="s">
        <v>342</v>
      </c>
      <c r="B251" s="149" t="s">
        <v>1040</v>
      </c>
      <c r="C251" s="61" t="s">
        <v>343</v>
      </c>
      <c r="D251" s="54" t="s">
        <v>34</v>
      </c>
      <c r="E251" s="46">
        <v>1</v>
      </c>
      <c r="F251" s="10"/>
      <c r="G251" s="37">
        <f>E251*F251</f>
        <v>0</v>
      </c>
      <c r="H251" s="38" t="e">
        <f t="shared" si="33"/>
        <v>#DIV/0!</v>
      </c>
      <c r="I251" s="38"/>
    </row>
    <row r="252" spans="1:9" s="11" customFormat="1" x14ac:dyDescent="0.25">
      <c r="A252" s="63" t="s">
        <v>665</v>
      </c>
      <c r="B252" s="63"/>
      <c r="C252" s="60" t="s">
        <v>666</v>
      </c>
      <c r="D252" s="53"/>
      <c r="E252" s="45"/>
      <c r="F252" s="148"/>
      <c r="G252" s="31">
        <f>G253+G263+G269+G277+G293+G298+G304+G318+G326+G329+G333+G336+G348</f>
        <v>0</v>
      </c>
      <c r="H252" s="32"/>
      <c r="I252" s="33" t="e">
        <f>G252/F485</f>
        <v>#DIV/0!</v>
      </c>
    </row>
    <row r="253" spans="1:9" x14ac:dyDescent="0.25">
      <c r="A253" s="50" t="s">
        <v>344</v>
      </c>
      <c r="B253" s="50"/>
      <c r="C253" s="57" t="s">
        <v>345</v>
      </c>
      <c r="D253" s="50"/>
      <c r="E253" s="42"/>
      <c r="F253" s="26"/>
      <c r="G253" s="26">
        <f>SUM(G254:G262)</f>
        <v>0</v>
      </c>
      <c r="H253" s="29"/>
      <c r="I253" s="29" t="e">
        <f>G253/G252</f>
        <v>#DIV/0!</v>
      </c>
    </row>
    <row r="254" spans="1:9" s="64" customFormat="1" x14ac:dyDescent="0.25">
      <c r="A254" s="55" t="s">
        <v>784</v>
      </c>
      <c r="B254" s="54" t="s">
        <v>921</v>
      </c>
      <c r="C254" s="61" t="s">
        <v>788</v>
      </c>
      <c r="D254" s="54" t="s">
        <v>34</v>
      </c>
      <c r="E254" s="46">
        <v>1</v>
      </c>
      <c r="F254" s="10"/>
      <c r="G254" s="37">
        <f t="shared" ref="G254:G262" si="34">E254*F254</f>
        <v>0</v>
      </c>
      <c r="H254" s="38" t="e">
        <f>G254/$G$253</f>
        <v>#DIV/0!</v>
      </c>
      <c r="I254" s="38"/>
    </row>
    <row r="255" spans="1:9" s="64" customFormat="1" x14ac:dyDescent="0.25">
      <c r="A255" s="55" t="s">
        <v>346</v>
      </c>
      <c r="B255" s="54" t="s">
        <v>921</v>
      </c>
      <c r="C255" s="61" t="s">
        <v>347</v>
      </c>
      <c r="D255" s="54" t="s">
        <v>34</v>
      </c>
      <c r="E255" s="46">
        <v>1</v>
      </c>
      <c r="F255" s="10"/>
      <c r="G255" s="37">
        <f t="shared" si="34"/>
        <v>0</v>
      </c>
      <c r="H255" s="38" t="e">
        <f t="shared" ref="H255:H262" si="35">G255/$G$253</f>
        <v>#DIV/0!</v>
      </c>
      <c r="I255" s="38"/>
    </row>
    <row r="256" spans="1:9" s="64" customFormat="1" x14ac:dyDescent="0.25">
      <c r="A256" s="55" t="s">
        <v>348</v>
      </c>
      <c r="B256" s="54" t="s">
        <v>921</v>
      </c>
      <c r="C256" s="61" t="s">
        <v>349</v>
      </c>
      <c r="D256" s="54" t="s">
        <v>34</v>
      </c>
      <c r="E256" s="46">
        <v>1</v>
      </c>
      <c r="F256" s="10"/>
      <c r="G256" s="37">
        <f t="shared" si="34"/>
        <v>0</v>
      </c>
      <c r="H256" s="38" t="e">
        <f t="shared" si="35"/>
        <v>#DIV/0!</v>
      </c>
      <c r="I256" s="38"/>
    </row>
    <row r="257" spans="1:9" s="64" customFormat="1" x14ac:dyDescent="0.25">
      <c r="A257" s="55" t="s">
        <v>785</v>
      </c>
      <c r="B257" s="54" t="s">
        <v>921</v>
      </c>
      <c r="C257" s="61" t="s">
        <v>789</v>
      </c>
      <c r="D257" s="54" t="s">
        <v>34</v>
      </c>
      <c r="E257" s="46">
        <v>1</v>
      </c>
      <c r="F257" s="10"/>
      <c r="G257" s="37">
        <f t="shared" si="34"/>
        <v>0</v>
      </c>
      <c r="H257" s="38" t="e">
        <f t="shared" si="35"/>
        <v>#DIV/0!</v>
      </c>
      <c r="I257" s="38"/>
    </row>
    <row r="258" spans="1:9" s="64" customFormat="1" x14ac:dyDescent="0.25">
      <c r="A258" s="54" t="s">
        <v>786</v>
      </c>
      <c r="B258" s="151" t="s">
        <v>1041</v>
      </c>
      <c r="C258" s="61" t="s">
        <v>388</v>
      </c>
      <c r="D258" s="54" t="s">
        <v>34</v>
      </c>
      <c r="E258" s="46">
        <v>1</v>
      </c>
      <c r="F258" s="10"/>
      <c r="G258" s="37">
        <f t="shared" si="34"/>
        <v>0</v>
      </c>
      <c r="H258" s="38" t="e">
        <f t="shared" si="35"/>
        <v>#DIV/0!</v>
      </c>
      <c r="I258" s="38"/>
    </row>
    <row r="259" spans="1:9" s="64" customFormat="1" x14ac:dyDescent="0.25">
      <c r="A259" s="54" t="s">
        <v>350</v>
      </c>
      <c r="B259" s="151" t="s">
        <v>1042</v>
      </c>
      <c r="C259" s="61" t="s">
        <v>351</v>
      </c>
      <c r="D259" s="54" t="s">
        <v>34</v>
      </c>
      <c r="E259" s="46">
        <v>1</v>
      </c>
      <c r="F259" s="10"/>
      <c r="G259" s="37">
        <f t="shared" si="34"/>
        <v>0</v>
      </c>
      <c r="H259" s="38" t="e">
        <f t="shared" si="35"/>
        <v>#DIV/0!</v>
      </c>
      <c r="I259" s="38"/>
    </row>
    <row r="260" spans="1:9" s="64" customFormat="1" x14ac:dyDescent="0.25">
      <c r="A260" s="54" t="s">
        <v>352</v>
      </c>
      <c r="B260" s="149" t="s">
        <v>1043</v>
      </c>
      <c r="C260" s="61" t="s">
        <v>353</v>
      </c>
      <c r="D260" s="54" t="s">
        <v>34</v>
      </c>
      <c r="E260" s="46">
        <v>1</v>
      </c>
      <c r="F260" s="10"/>
      <c r="G260" s="37">
        <f t="shared" si="34"/>
        <v>0</v>
      </c>
      <c r="H260" s="38" t="e">
        <f t="shared" si="35"/>
        <v>#DIV/0!</v>
      </c>
      <c r="I260" s="38"/>
    </row>
    <row r="261" spans="1:9" s="64" customFormat="1" x14ac:dyDescent="0.25">
      <c r="A261" s="55" t="s">
        <v>354</v>
      </c>
      <c r="B261" s="54" t="s">
        <v>921</v>
      </c>
      <c r="C261" s="61" t="s">
        <v>355</v>
      </c>
      <c r="D261" s="54" t="s">
        <v>34</v>
      </c>
      <c r="E261" s="46">
        <v>1</v>
      </c>
      <c r="F261" s="10"/>
      <c r="G261" s="37">
        <f t="shared" si="34"/>
        <v>0</v>
      </c>
      <c r="H261" s="38" t="e">
        <f t="shared" si="35"/>
        <v>#DIV/0!</v>
      </c>
      <c r="I261" s="38"/>
    </row>
    <row r="262" spans="1:9" s="64" customFormat="1" x14ac:dyDescent="0.25">
      <c r="A262" s="55" t="s">
        <v>787</v>
      </c>
      <c r="B262" s="54" t="s">
        <v>921</v>
      </c>
      <c r="C262" s="61" t="s">
        <v>790</v>
      </c>
      <c r="D262" s="54" t="s">
        <v>34</v>
      </c>
      <c r="E262" s="46">
        <v>1</v>
      </c>
      <c r="F262" s="10"/>
      <c r="G262" s="37">
        <f t="shared" si="34"/>
        <v>0</v>
      </c>
      <c r="H262" s="38" t="e">
        <f t="shared" si="35"/>
        <v>#DIV/0!</v>
      </c>
      <c r="I262" s="38"/>
    </row>
    <row r="263" spans="1:9" x14ac:dyDescent="0.25">
      <c r="A263" s="50" t="s">
        <v>356</v>
      </c>
      <c r="B263" s="50"/>
      <c r="C263" s="57" t="s">
        <v>357</v>
      </c>
      <c r="D263" s="50"/>
      <c r="E263" s="42"/>
      <c r="F263" s="26"/>
      <c r="G263" s="26">
        <f>SUM(G264:G268)</f>
        <v>0</v>
      </c>
      <c r="H263" s="29"/>
      <c r="I263" s="29" t="e">
        <f>G263/G252</f>
        <v>#DIV/0!</v>
      </c>
    </row>
    <row r="264" spans="1:9" s="64" customFormat="1" x14ac:dyDescent="0.25">
      <c r="A264" s="54" t="s">
        <v>909</v>
      </c>
      <c r="B264" s="149" t="s">
        <v>1044</v>
      </c>
      <c r="C264" s="61" t="s">
        <v>793</v>
      </c>
      <c r="D264" s="54" t="s">
        <v>31</v>
      </c>
      <c r="E264" s="46">
        <v>186.4</v>
      </c>
      <c r="F264" s="10"/>
      <c r="G264" s="37">
        <f>E264*F264</f>
        <v>0</v>
      </c>
      <c r="H264" s="38" t="e">
        <f>G264/$G$263</f>
        <v>#DIV/0!</v>
      </c>
      <c r="I264" s="38"/>
    </row>
    <row r="265" spans="1:9" s="64" customFormat="1" x14ac:dyDescent="0.25">
      <c r="A265" s="54" t="s">
        <v>791</v>
      </c>
      <c r="B265" s="149" t="s">
        <v>1045</v>
      </c>
      <c r="C265" s="61" t="s">
        <v>794</v>
      </c>
      <c r="D265" s="54" t="s">
        <v>31</v>
      </c>
      <c r="E265" s="46">
        <v>25.55</v>
      </c>
      <c r="F265" s="10"/>
      <c r="G265" s="37">
        <f>E265*F265</f>
        <v>0</v>
      </c>
      <c r="H265" s="38" t="e">
        <f t="shared" ref="H265:H268" si="36">G265/$G$263</f>
        <v>#DIV/0!</v>
      </c>
      <c r="I265" s="38"/>
    </row>
    <row r="266" spans="1:9" s="64" customFormat="1" x14ac:dyDescent="0.25">
      <c r="A266" s="54" t="s">
        <v>792</v>
      </c>
      <c r="B266" s="149" t="s">
        <v>1046</v>
      </c>
      <c r="C266" s="61" t="s">
        <v>795</v>
      </c>
      <c r="D266" s="54" t="s">
        <v>31</v>
      </c>
      <c r="E266" s="46">
        <v>102.5</v>
      </c>
      <c r="F266" s="10"/>
      <c r="G266" s="37">
        <f>E266*F266</f>
        <v>0</v>
      </c>
      <c r="H266" s="38" t="e">
        <f t="shared" si="36"/>
        <v>#DIV/0!</v>
      </c>
      <c r="I266" s="38"/>
    </row>
    <row r="267" spans="1:9" s="64" customFormat="1" x14ac:dyDescent="0.25">
      <c r="A267" s="54" t="s">
        <v>359</v>
      </c>
      <c r="B267" s="151" t="s">
        <v>1047</v>
      </c>
      <c r="C267" s="61" t="s">
        <v>360</v>
      </c>
      <c r="D267" s="54" t="s">
        <v>31</v>
      </c>
      <c r="E267" s="46">
        <v>21.85</v>
      </c>
      <c r="F267" s="10"/>
      <c r="G267" s="37">
        <f>E267*F267</f>
        <v>0</v>
      </c>
      <c r="H267" s="38" t="e">
        <f t="shared" si="36"/>
        <v>#DIV/0!</v>
      </c>
      <c r="I267" s="38"/>
    </row>
    <row r="268" spans="1:9" s="64" customFormat="1" x14ac:dyDescent="0.25">
      <c r="A268" s="54" t="s">
        <v>361</v>
      </c>
      <c r="B268" s="149" t="s">
        <v>974</v>
      </c>
      <c r="C268" s="61" t="s">
        <v>362</v>
      </c>
      <c r="D268" s="54" t="s">
        <v>31</v>
      </c>
      <c r="E268" s="46">
        <v>15</v>
      </c>
      <c r="F268" s="10"/>
      <c r="G268" s="37">
        <f>E268*F268</f>
        <v>0</v>
      </c>
      <c r="H268" s="38" t="e">
        <f t="shared" si="36"/>
        <v>#DIV/0!</v>
      </c>
      <c r="I268" s="38"/>
    </row>
    <row r="269" spans="1:9" x14ac:dyDescent="0.25">
      <c r="A269" s="50" t="s">
        <v>363</v>
      </c>
      <c r="B269" s="50"/>
      <c r="C269" s="57" t="s">
        <v>364</v>
      </c>
      <c r="D269" s="50"/>
      <c r="E269" s="42"/>
      <c r="F269" s="26"/>
      <c r="G269" s="26">
        <f>SUM(G270:G276)</f>
        <v>0</v>
      </c>
      <c r="H269" s="29"/>
      <c r="I269" s="29" t="e">
        <f>G269/G252</f>
        <v>#DIV/0!</v>
      </c>
    </row>
    <row r="270" spans="1:9" s="64" customFormat="1" x14ac:dyDescent="0.25">
      <c r="A270" s="55" t="s">
        <v>365</v>
      </c>
      <c r="B270" s="54" t="s">
        <v>921</v>
      </c>
      <c r="C270" s="61" t="s">
        <v>366</v>
      </c>
      <c r="D270" s="54" t="s">
        <v>11</v>
      </c>
      <c r="E270" s="46">
        <v>0.54</v>
      </c>
      <c r="F270" s="10"/>
      <c r="G270" s="37">
        <f t="shared" ref="G270:G276" si="37">E270*F270</f>
        <v>0</v>
      </c>
      <c r="H270" s="38" t="e">
        <f>G270/$G$269</f>
        <v>#DIV/0!</v>
      </c>
      <c r="I270" s="38"/>
    </row>
    <row r="271" spans="1:9" s="64" customFormat="1" x14ac:dyDescent="0.25">
      <c r="A271" s="54" t="s">
        <v>367</v>
      </c>
      <c r="B271" s="149" t="s">
        <v>1048</v>
      </c>
      <c r="C271" s="61" t="s">
        <v>368</v>
      </c>
      <c r="D271" s="54" t="s">
        <v>34</v>
      </c>
      <c r="E271" s="46">
        <v>2</v>
      </c>
      <c r="F271" s="10"/>
      <c r="G271" s="37">
        <f t="shared" si="37"/>
        <v>0</v>
      </c>
      <c r="H271" s="38" t="e">
        <f t="shared" ref="H271:H276" si="38">G271/$G$269</f>
        <v>#DIV/0!</v>
      </c>
      <c r="I271" s="38"/>
    </row>
    <row r="272" spans="1:9" s="64" customFormat="1" x14ac:dyDescent="0.25">
      <c r="A272" s="54" t="s">
        <v>369</v>
      </c>
      <c r="B272" s="149" t="s">
        <v>1049</v>
      </c>
      <c r="C272" s="61" t="s">
        <v>370</v>
      </c>
      <c r="D272" s="54" t="s">
        <v>34</v>
      </c>
      <c r="E272" s="46">
        <v>4</v>
      </c>
      <c r="F272" s="10"/>
      <c r="G272" s="37">
        <f t="shared" si="37"/>
        <v>0</v>
      </c>
      <c r="H272" s="38" t="e">
        <f t="shared" si="38"/>
        <v>#DIV/0!</v>
      </c>
      <c r="I272" s="38"/>
    </row>
    <row r="273" spans="1:9" s="64" customFormat="1" x14ac:dyDescent="0.25">
      <c r="A273" s="55" t="s">
        <v>371</v>
      </c>
      <c r="B273" s="151" t="s">
        <v>1050</v>
      </c>
      <c r="C273" s="61" t="s">
        <v>372</v>
      </c>
      <c r="D273" s="54" t="s">
        <v>34</v>
      </c>
      <c r="E273" s="46">
        <v>2</v>
      </c>
      <c r="F273" s="10"/>
      <c r="G273" s="37">
        <f t="shared" si="37"/>
        <v>0</v>
      </c>
      <c r="H273" s="38" t="e">
        <f t="shared" si="38"/>
        <v>#DIV/0!</v>
      </c>
      <c r="I273" s="38"/>
    </row>
    <row r="274" spans="1:9" s="64" customFormat="1" x14ac:dyDescent="0.25">
      <c r="A274" s="55" t="s">
        <v>373</v>
      </c>
      <c r="B274" s="54" t="s">
        <v>921</v>
      </c>
      <c r="C274" s="61" t="s">
        <v>374</v>
      </c>
      <c r="D274" s="54" t="s">
        <v>31</v>
      </c>
      <c r="E274" s="46">
        <v>2.7</v>
      </c>
      <c r="F274" s="10"/>
      <c r="G274" s="37">
        <f t="shared" si="37"/>
        <v>0</v>
      </c>
      <c r="H274" s="38" t="e">
        <f t="shared" si="38"/>
        <v>#DIV/0!</v>
      </c>
      <c r="I274" s="38"/>
    </row>
    <row r="275" spans="1:9" s="64" customFormat="1" x14ac:dyDescent="0.25">
      <c r="A275" s="55" t="s">
        <v>796</v>
      </c>
      <c r="B275" s="54" t="s">
        <v>921</v>
      </c>
      <c r="C275" s="61" t="s">
        <v>797</v>
      </c>
      <c r="D275" s="54" t="s">
        <v>11</v>
      </c>
      <c r="E275" s="46">
        <v>0.22</v>
      </c>
      <c r="F275" s="10"/>
      <c r="G275" s="37">
        <f t="shared" si="37"/>
        <v>0</v>
      </c>
      <c r="H275" s="38" t="e">
        <f t="shared" si="38"/>
        <v>#DIV/0!</v>
      </c>
      <c r="I275" s="38"/>
    </row>
    <row r="276" spans="1:9" s="64" customFormat="1" x14ac:dyDescent="0.25">
      <c r="A276" s="55" t="s">
        <v>798</v>
      </c>
      <c r="B276" s="54" t="s">
        <v>921</v>
      </c>
      <c r="C276" s="61" t="s">
        <v>799</v>
      </c>
      <c r="D276" s="54" t="s">
        <v>34</v>
      </c>
      <c r="E276" s="46">
        <v>1</v>
      </c>
      <c r="F276" s="10"/>
      <c r="G276" s="37">
        <f t="shared" si="37"/>
        <v>0</v>
      </c>
      <c r="H276" s="38" t="e">
        <f t="shared" si="38"/>
        <v>#DIV/0!</v>
      </c>
      <c r="I276" s="38"/>
    </row>
    <row r="277" spans="1:9" x14ac:dyDescent="0.25">
      <c r="A277" s="50" t="s">
        <v>376</v>
      </c>
      <c r="B277" s="50"/>
      <c r="C277" s="57" t="s">
        <v>377</v>
      </c>
      <c r="D277" s="50"/>
      <c r="E277" s="42"/>
      <c r="F277" s="26"/>
      <c r="G277" s="26">
        <f>SUM(G278:G292)</f>
        <v>0</v>
      </c>
      <c r="H277" s="29"/>
      <c r="I277" s="29" t="e">
        <f>G277/G252</f>
        <v>#DIV/0!</v>
      </c>
    </row>
    <row r="278" spans="1:9" s="64" customFormat="1" x14ac:dyDescent="0.25">
      <c r="A278" s="54" t="s">
        <v>800</v>
      </c>
      <c r="B278" s="151" t="s">
        <v>1051</v>
      </c>
      <c r="C278" s="61" t="s">
        <v>806</v>
      </c>
      <c r="D278" s="54" t="s">
        <v>31</v>
      </c>
      <c r="E278" s="46">
        <v>58.1</v>
      </c>
      <c r="F278" s="10"/>
      <c r="G278" s="37">
        <f t="shared" ref="G278:G292" si="39">E278*F278</f>
        <v>0</v>
      </c>
      <c r="H278" s="38" t="e">
        <f>G278/$G$277</f>
        <v>#DIV/0!</v>
      </c>
      <c r="I278" s="38"/>
    </row>
    <row r="279" spans="1:9" s="64" customFormat="1" x14ac:dyDescent="0.25">
      <c r="A279" s="55" t="s">
        <v>801</v>
      </c>
      <c r="B279" s="151" t="s">
        <v>1052</v>
      </c>
      <c r="C279" s="61" t="s">
        <v>807</v>
      </c>
      <c r="D279" s="54" t="s">
        <v>31</v>
      </c>
      <c r="E279" s="46">
        <v>371</v>
      </c>
      <c r="F279" s="10"/>
      <c r="G279" s="37">
        <f t="shared" si="39"/>
        <v>0</v>
      </c>
      <c r="H279" s="38" t="e">
        <f t="shared" ref="H279:H292" si="40">G279/$G$277</f>
        <v>#DIV/0!</v>
      </c>
      <c r="I279" s="38"/>
    </row>
    <row r="280" spans="1:9" s="64" customFormat="1" x14ac:dyDescent="0.25">
      <c r="A280" s="54" t="s">
        <v>378</v>
      </c>
      <c r="B280" s="151" t="s">
        <v>1053</v>
      </c>
      <c r="C280" s="61" t="s">
        <v>379</v>
      </c>
      <c r="D280" s="54" t="s">
        <v>31</v>
      </c>
      <c r="E280" s="46">
        <v>123.7</v>
      </c>
      <c r="F280" s="10"/>
      <c r="G280" s="37">
        <f t="shared" si="39"/>
        <v>0</v>
      </c>
      <c r="H280" s="38" t="e">
        <f t="shared" si="40"/>
        <v>#DIV/0!</v>
      </c>
      <c r="I280" s="38"/>
    </row>
    <row r="281" spans="1:9" s="64" customFormat="1" x14ac:dyDescent="0.25">
      <c r="A281" s="54" t="s">
        <v>802</v>
      </c>
      <c r="B281" s="149" t="s">
        <v>1047</v>
      </c>
      <c r="C281" s="61" t="s">
        <v>808</v>
      </c>
      <c r="D281" s="54" t="s">
        <v>31</v>
      </c>
      <c r="E281" s="46">
        <v>43</v>
      </c>
      <c r="F281" s="10"/>
      <c r="G281" s="37">
        <f t="shared" si="39"/>
        <v>0</v>
      </c>
      <c r="H281" s="38" t="e">
        <f t="shared" si="40"/>
        <v>#DIV/0!</v>
      </c>
      <c r="I281" s="38"/>
    </row>
    <row r="282" spans="1:9" s="64" customFormat="1" x14ac:dyDescent="0.25">
      <c r="A282" s="55" t="s">
        <v>803</v>
      </c>
      <c r="B282" s="151" t="s">
        <v>1054</v>
      </c>
      <c r="C282" s="61" t="s">
        <v>360</v>
      </c>
      <c r="D282" s="54" t="s">
        <v>31</v>
      </c>
      <c r="E282" s="46">
        <v>1</v>
      </c>
      <c r="F282" s="10"/>
      <c r="G282" s="37">
        <f t="shared" si="39"/>
        <v>0</v>
      </c>
      <c r="H282" s="38" t="e">
        <f t="shared" si="40"/>
        <v>#DIV/0!</v>
      </c>
      <c r="I282" s="38"/>
    </row>
    <row r="283" spans="1:9" s="64" customFormat="1" x14ac:dyDescent="0.25">
      <c r="A283" s="54" t="s">
        <v>380</v>
      </c>
      <c r="B283" s="149" t="s">
        <v>974</v>
      </c>
      <c r="C283" s="61" t="s">
        <v>362</v>
      </c>
      <c r="D283" s="54" t="s">
        <v>31</v>
      </c>
      <c r="E283" s="46">
        <v>40</v>
      </c>
      <c r="F283" s="10"/>
      <c r="G283" s="37">
        <f t="shared" si="39"/>
        <v>0</v>
      </c>
      <c r="H283" s="38" t="e">
        <f t="shared" si="40"/>
        <v>#DIV/0!</v>
      </c>
      <c r="I283" s="38"/>
    </row>
    <row r="284" spans="1:9" s="64" customFormat="1" x14ac:dyDescent="0.25">
      <c r="A284" s="54" t="s">
        <v>381</v>
      </c>
      <c r="B284" s="149" t="s">
        <v>1055</v>
      </c>
      <c r="C284" s="61" t="s">
        <v>382</v>
      </c>
      <c r="D284" s="54" t="s">
        <v>34</v>
      </c>
      <c r="E284" s="46">
        <v>2</v>
      </c>
      <c r="F284" s="10"/>
      <c r="G284" s="37">
        <f t="shared" si="39"/>
        <v>0</v>
      </c>
      <c r="H284" s="38" t="e">
        <f t="shared" si="40"/>
        <v>#DIV/0!</v>
      </c>
      <c r="I284" s="38"/>
    </row>
    <row r="285" spans="1:9" s="64" customFormat="1" x14ac:dyDescent="0.25">
      <c r="A285" s="55" t="s">
        <v>383</v>
      </c>
      <c r="B285" s="54" t="s">
        <v>921</v>
      </c>
      <c r="C285" s="61" t="s">
        <v>384</v>
      </c>
      <c r="D285" s="54" t="s">
        <v>34</v>
      </c>
      <c r="E285" s="46">
        <v>1</v>
      </c>
      <c r="F285" s="10"/>
      <c r="G285" s="37">
        <f t="shared" si="39"/>
        <v>0</v>
      </c>
      <c r="H285" s="38" t="e">
        <f t="shared" si="40"/>
        <v>#DIV/0!</v>
      </c>
      <c r="I285" s="38"/>
    </row>
    <row r="286" spans="1:9" s="64" customFormat="1" x14ac:dyDescent="0.25">
      <c r="A286" s="54" t="s">
        <v>385</v>
      </c>
      <c r="B286" s="151" t="s">
        <v>1048</v>
      </c>
      <c r="C286" s="61" t="s">
        <v>375</v>
      </c>
      <c r="D286" s="54" t="s">
        <v>34</v>
      </c>
      <c r="E286" s="46">
        <v>27</v>
      </c>
      <c r="F286" s="10"/>
      <c r="G286" s="37">
        <f t="shared" si="39"/>
        <v>0</v>
      </c>
      <c r="H286" s="38" t="e">
        <f t="shared" si="40"/>
        <v>#DIV/0!</v>
      </c>
      <c r="I286" s="38"/>
    </row>
    <row r="287" spans="1:9" s="64" customFormat="1" x14ac:dyDescent="0.25">
      <c r="A287" s="54" t="s">
        <v>386</v>
      </c>
      <c r="B287" s="54" t="s">
        <v>1056</v>
      </c>
      <c r="C287" s="61" t="s">
        <v>387</v>
      </c>
      <c r="D287" s="54" t="s">
        <v>34</v>
      </c>
      <c r="E287" s="46">
        <v>20</v>
      </c>
      <c r="F287" s="10"/>
      <c r="G287" s="37">
        <f t="shared" si="39"/>
        <v>0</v>
      </c>
      <c r="H287" s="38" t="e">
        <f t="shared" si="40"/>
        <v>#DIV/0!</v>
      </c>
      <c r="I287" s="38"/>
    </row>
    <row r="288" spans="1:9" s="64" customFormat="1" x14ac:dyDescent="0.25">
      <c r="A288" s="55" t="s">
        <v>389</v>
      </c>
      <c r="B288" s="151" t="s">
        <v>1057</v>
      </c>
      <c r="C288" s="61" t="s">
        <v>390</v>
      </c>
      <c r="D288" s="54" t="s">
        <v>34</v>
      </c>
      <c r="E288" s="46">
        <v>1</v>
      </c>
      <c r="F288" s="10"/>
      <c r="G288" s="37">
        <f t="shared" si="39"/>
        <v>0</v>
      </c>
      <c r="H288" s="38" t="e">
        <f t="shared" si="40"/>
        <v>#DIV/0!</v>
      </c>
      <c r="I288" s="38"/>
    </row>
    <row r="289" spans="1:9" s="64" customFormat="1" x14ac:dyDescent="0.25">
      <c r="A289" s="55" t="s">
        <v>391</v>
      </c>
      <c r="B289" s="54" t="s">
        <v>921</v>
      </c>
      <c r="C289" s="61" t="s">
        <v>392</v>
      </c>
      <c r="D289" s="54" t="s">
        <v>34</v>
      </c>
      <c r="E289" s="46">
        <v>1</v>
      </c>
      <c r="F289" s="10"/>
      <c r="G289" s="37">
        <f t="shared" si="39"/>
        <v>0</v>
      </c>
      <c r="H289" s="38" t="e">
        <f t="shared" si="40"/>
        <v>#DIV/0!</v>
      </c>
      <c r="I289" s="38"/>
    </row>
    <row r="290" spans="1:9" s="64" customFormat="1" x14ac:dyDescent="0.25">
      <c r="A290" s="55" t="s">
        <v>804</v>
      </c>
      <c r="B290" s="54" t="s">
        <v>921</v>
      </c>
      <c r="C290" s="61" t="s">
        <v>809</v>
      </c>
      <c r="D290" s="54" t="s">
        <v>34</v>
      </c>
      <c r="E290" s="46">
        <v>1</v>
      </c>
      <c r="F290" s="10"/>
      <c r="G290" s="37">
        <f t="shared" si="39"/>
        <v>0</v>
      </c>
      <c r="H290" s="38" t="e">
        <f t="shared" si="40"/>
        <v>#DIV/0!</v>
      </c>
      <c r="I290" s="38"/>
    </row>
    <row r="291" spans="1:9" s="64" customFormat="1" x14ac:dyDescent="0.25">
      <c r="A291" s="55" t="s">
        <v>393</v>
      </c>
      <c r="B291" s="54" t="s">
        <v>921</v>
      </c>
      <c r="C291" s="61" t="s">
        <v>394</v>
      </c>
      <c r="D291" s="54" t="s">
        <v>34</v>
      </c>
      <c r="E291" s="46">
        <v>2</v>
      </c>
      <c r="F291" s="10"/>
      <c r="G291" s="37">
        <f t="shared" si="39"/>
        <v>0</v>
      </c>
      <c r="H291" s="38" t="e">
        <f t="shared" si="40"/>
        <v>#DIV/0!</v>
      </c>
      <c r="I291" s="38"/>
    </row>
    <row r="292" spans="1:9" s="64" customFormat="1" x14ac:dyDescent="0.25">
      <c r="A292" s="54" t="s">
        <v>805</v>
      </c>
      <c r="B292" s="149" t="s">
        <v>1058</v>
      </c>
      <c r="C292" s="61" t="s">
        <v>810</v>
      </c>
      <c r="D292" s="54" t="s">
        <v>34</v>
      </c>
      <c r="E292" s="46">
        <v>1</v>
      </c>
      <c r="F292" s="10"/>
      <c r="G292" s="37">
        <f t="shared" si="39"/>
        <v>0</v>
      </c>
      <c r="H292" s="38" t="e">
        <f t="shared" si="40"/>
        <v>#DIV/0!</v>
      </c>
      <c r="I292" s="38"/>
    </row>
    <row r="293" spans="1:9" x14ac:dyDescent="0.25">
      <c r="A293" s="50" t="s">
        <v>395</v>
      </c>
      <c r="B293" s="50"/>
      <c r="C293" s="57" t="s">
        <v>396</v>
      </c>
      <c r="D293" s="50"/>
      <c r="E293" s="42"/>
      <c r="F293" s="26"/>
      <c r="G293" s="26">
        <f>SUM(G294:G297)</f>
        <v>0</v>
      </c>
      <c r="H293" s="29"/>
      <c r="I293" s="29" t="e">
        <f>G293/G252</f>
        <v>#DIV/0!</v>
      </c>
    </row>
    <row r="294" spans="1:9" s="64" customFormat="1" x14ac:dyDescent="0.25">
      <c r="A294" s="54" t="s">
        <v>811</v>
      </c>
      <c r="B294" s="149" t="s">
        <v>1059</v>
      </c>
      <c r="C294" s="61" t="s">
        <v>812</v>
      </c>
      <c r="D294" s="54" t="s">
        <v>34</v>
      </c>
      <c r="E294" s="46">
        <v>3</v>
      </c>
      <c r="F294" s="10"/>
      <c r="G294" s="37">
        <f>E294*F294</f>
        <v>0</v>
      </c>
      <c r="H294" s="38" t="e">
        <f>G294/$G$293</f>
        <v>#DIV/0!</v>
      </c>
      <c r="I294" s="38"/>
    </row>
    <row r="295" spans="1:9" s="64" customFormat="1" x14ac:dyDescent="0.25">
      <c r="A295" s="54" t="s">
        <v>397</v>
      </c>
      <c r="B295" s="149" t="s">
        <v>1060</v>
      </c>
      <c r="C295" s="61" t="s">
        <v>398</v>
      </c>
      <c r="D295" s="54" t="s">
        <v>34</v>
      </c>
      <c r="E295" s="46">
        <v>12</v>
      </c>
      <c r="F295" s="10"/>
      <c r="G295" s="37">
        <f>E295*F295</f>
        <v>0</v>
      </c>
      <c r="H295" s="38" t="e">
        <f>G295/$G$293</f>
        <v>#DIV/0!</v>
      </c>
      <c r="I295" s="38"/>
    </row>
    <row r="296" spans="1:9" s="64" customFormat="1" x14ac:dyDescent="0.25">
      <c r="A296" s="54" t="s">
        <v>399</v>
      </c>
      <c r="B296" s="149" t="s">
        <v>1061</v>
      </c>
      <c r="C296" s="61" t="s">
        <v>400</v>
      </c>
      <c r="D296" s="54" t="s">
        <v>34</v>
      </c>
      <c r="E296" s="46">
        <v>3</v>
      </c>
      <c r="F296" s="10"/>
      <c r="G296" s="37">
        <f>E296*F296</f>
        <v>0</v>
      </c>
      <c r="H296" s="38" t="e">
        <f t="shared" ref="H296:H297" si="41">G296/$G$293</f>
        <v>#DIV/0!</v>
      </c>
      <c r="I296" s="38"/>
    </row>
    <row r="297" spans="1:9" s="64" customFormat="1" x14ac:dyDescent="0.25">
      <c r="A297" s="55" t="s">
        <v>401</v>
      </c>
      <c r="B297" s="54" t="s">
        <v>921</v>
      </c>
      <c r="C297" s="61" t="s">
        <v>402</v>
      </c>
      <c r="D297" s="54" t="s">
        <v>34</v>
      </c>
      <c r="E297" s="46">
        <v>4</v>
      </c>
      <c r="F297" s="10"/>
      <c r="G297" s="37">
        <f>E297*F297</f>
        <v>0</v>
      </c>
      <c r="H297" s="38" t="e">
        <f t="shared" si="41"/>
        <v>#DIV/0!</v>
      </c>
      <c r="I297" s="38"/>
    </row>
    <row r="298" spans="1:9" x14ac:dyDescent="0.25">
      <c r="A298" s="50" t="s">
        <v>403</v>
      </c>
      <c r="B298" s="50"/>
      <c r="C298" s="57" t="s">
        <v>404</v>
      </c>
      <c r="D298" s="50"/>
      <c r="E298" s="42"/>
      <c r="F298" s="26"/>
      <c r="G298" s="26">
        <f>SUM(G299:G303)</f>
        <v>0</v>
      </c>
      <c r="H298" s="29"/>
      <c r="I298" s="29" t="e">
        <f>G298/G252</f>
        <v>#DIV/0!</v>
      </c>
    </row>
    <row r="299" spans="1:9" s="64" customFormat="1" x14ac:dyDescent="0.25">
      <c r="A299" s="55" t="s">
        <v>405</v>
      </c>
      <c r="B299" s="54" t="s">
        <v>921</v>
      </c>
      <c r="C299" s="61" t="s">
        <v>406</v>
      </c>
      <c r="D299" s="54" t="s">
        <v>31</v>
      </c>
      <c r="E299" s="46">
        <v>530</v>
      </c>
      <c r="F299" s="10"/>
      <c r="G299" s="37">
        <f>E299*F299</f>
        <v>0</v>
      </c>
      <c r="H299" s="38" t="e">
        <f>G299/$G$298</f>
        <v>#DIV/0!</v>
      </c>
      <c r="I299" s="38"/>
    </row>
    <row r="300" spans="1:9" s="64" customFormat="1" x14ac:dyDescent="0.25">
      <c r="A300" s="55" t="s">
        <v>407</v>
      </c>
      <c r="B300" s="54" t="s">
        <v>921</v>
      </c>
      <c r="C300" s="61" t="s">
        <v>408</v>
      </c>
      <c r="D300" s="54" t="s">
        <v>31</v>
      </c>
      <c r="E300" s="46">
        <v>200</v>
      </c>
      <c r="F300" s="10"/>
      <c r="G300" s="37">
        <f>E300*F300</f>
        <v>0</v>
      </c>
      <c r="H300" s="38" t="e">
        <f t="shared" ref="H300:H303" si="42">G300/$G$298</f>
        <v>#DIV/0!</v>
      </c>
      <c r="I300" s="38"/>
    </row>
    <row r="301" spans="1:9" s="64" customFormat="1" x14ac:dyDescent="0.25">
      <c r="A301" s="55" t="s">
        <v>813</v>
      </c>
      <c r="B301" s="54" t="s">
        <v>921</v>
      </c>
      <c r="C301" s="61" t="s">
        <v>814</v>
      </c>
      <c r="D301" s="54" t="s">
        <v>31</v>
      </c>
      <c r="E301" s="46">
        <v>20.3</v>
      </c>
      <c r="F301" s="10"/>
      <c r="G301" s="37">
        <f>E301*F301</f>
        <v>0</v>
      </c>
      <c r="H301" s="38" t="e">
        <f t="shared" si="42"/>
        <v>#DIV/0!</v>
      </c>
      <c r="I301" s="38"/>
    </row>
    <row r="302" spans="1:9" s="64" customFormat="1" x14ac:dyDescent="0.25">
      <c r="A302" s="55" t="s">
        <v>409</v>
      </c>
      <c r="B302" s="54">
        <v>91934</v>
      </c>
      <c r="C302" s="61" t="s">
        <v>410</v>
      </c>
      <c r="D302" s="54" t="s">
        <v>31</v>
      </c>
      <c r="E302" s="46">
        <v>179</v>
      </c>
      <c r="F302" s="10"/>
      <c r="G302" s="37">
        <f>E302*F302</f>
        <v>0</v>
      </c>
      <c r="H302" s="38" t="e">
        <f t="shared" si="42"/>
        <v>#DIV/0!</v>
      </c>
      <c r="I302" s="38"/>
    </row>
    <row r="303" spans="1:9" s="64" customFormat="1" x14ac:dyDescent="0.25">
      <c r="A303" s="55" t="s">
        <v>411</v>
      </c>
      <c r="B303" s="54" t="s">
        <v>921</v>
      </c>
      <c r="C303" s="61" t="s">
        <v>358</v>
      </c>
      <c r="D303" s="54" t="s">
        <v>31</v>
      </c>
      <c r="E303" s="46">
        <v>4</v>
      </c>
      <c r="F303" s="10"/>
      <c r="G303" s="37">
        <f>E303*F303</f>
        <v>0</v>
      </c>
      <c r="H303" s="38" t="e">
        <f t="shared" si="42"/>
        <v>#DIV/0!</v>
      </c>
      <c r="I303" s="38"/>
    </row>
    <row r="304" spans="1:9" x14ac:dyDescent="0.25">
      <c r="A304" s="50" t="s">
        <v>412</v>
      </c>
      <c r="B304" s="50"/>
      <c r="C304" s="57" t="s">
        <v>413</v>
      </c>
      <c r="D304" s="50"/>
      <c r="E304" s="42"/>
      <c r="F304" s="26"/>
      <c r="G304" s="26">
        <f>SUM(G305:G317)</f>
        <v>0</v>
      </c>
      <c r="H304" s="29"/>
      <c r="I304" s="29" t="e">
        <f>G304/G252</f>
        <v>#DIV/0!</v>
      </c>
    </row>
    <row r="305" spans="1:9" s="64" customFormat="1" x14ac:dyDescent="0.25">
      <c r="A305" s="54" t="s">
        <v>414</v>
      </c>
      <c r="B305" s="149" t="s">
        <v>1062</v>
      </c>
      <c r="C305" s="61" t="s">
        <v>415</v>
      </c>
      <c r="D305" s="54" t="s">
        <v>34</v>
      </c>
      <c r="E305" s="46">
        <v>3</v>
      </c>
      <c r="F305" s="10"/>
      <c r="G305" s="37">
        <f t="shared" ref="G305:G317" si="43">E305*F305</f>
        <v>0</v>
      </c>
      <c r="H305" s="38" t="e">
        <f t="shared" ref="H305:H317" si="44">G305/$G$304</f>
        <v>#DIV/0!</v>
      </c>
      <c r="I305" s="38"/>
    </row>
    <row r="306" spans="1:9" s="64" customFormat="1" x14ac:dyDescent="0.25">
      <c r="A306" s="54" t="s">
        <v>416</v>
      </c>
      <c r="B306" s="151" t="s">
        <v>1063</v>
      </c>
      <c r="C306" s="61" t="s">
        <v>417</v>
      </c>
      <c r="D306" s="54" t="s">
        <v>34</v>
      </c>
      <c r="E306" s="46">
        <v>15</v>
      </c>
      <c r="F306" s="10"/>
      <c r="G306" s="37">
        <f t="shared" si="43"/>
        <v>0</v>
      </c>
      <c r="H306" s="38" t="e">
        <f t="shared" si="44"/>
        <v>#DIV/0!</v>
      </c>
      <c r="I306" s="38"/>
    </row>
    <row r="307" spans="1:9" s="64" customFormat="1" x14ac:dyDescent="0.25">
      <c r="A307" s="54" t="s">
        <v>418</v>
      </c>
      <c r="B307" s="149" t="s">
        <v>1065</v>
      </c>
      <c r="C307" s="61" t="s">
        <v>419</v>
      </c>
      <c r="D307" s="54" t="s">
        <v>34</v>
      </c>
      <c r="E307" s="46">
        <v>12</v>
      </c>
      <c r="F307" s="10"/>
      <c r="G307" s="37">
        <f t="shared" si="43"/>
        <v>0</v>
      </c>
      <c r="H307" s="38" t="e">
        <f t="shared" si="44"/>
        <v>#DIV/0!</v>
      </c>
      <c r="I307" s="38"/>
    </row>
    <row r="308" spans="1:9" s="64" customFormat="1" x14ac:dyDescent="0.25">
      <c r="A308" s="54" t="s">
        <v>420</v>
      </c>
      <c r="B308" s="149" t="s">
        <v>1064</v>
      </c>
      <c r="C308" s="61" t="s">
        <v>421</v>
      </c>
      <c r="D308" s="54" t="s">
        <v>34</v>
      </c>
      <c r="E308" s="46">
        <v>2</v>
      </c>
      <c r="F308" s="10"/>
      <c r="G308" s="37">
        <f t="shared" si="43"/>
        <v>0</v>
      </c>
      <c r="H308" s="38" t="e">
        <f t="shared" si="44"/>
        <v>#DIV/0!</v>
      </c>
      <c r="I308" s="38"/>
    </row>
    <row r="309" spans="1:9" s="64" customFormat="1" x14ac:dyDescent="0.25">
      <c r="A309" s="54" t="s">
        <v>422</v>
      </c>
      <c r="B309" s="149" t="s">
        <v>1066</v>
      </c>
      <c r="C309" s="61" t="s">
        <v>423</v>
      </c>
      <c r="D309" s="54" t="s">
        <v>34</v>
      </c>
      <c r="E309" s="46">
        <v>2</v>
      </c>
      <c r="F309" s="10"/>
      <c r="G309" s="37">
        <f t="shared" si="43"/>
        <v>0</v>
      </c>
      <c r="H309" s="38" t="e">
        <f t="shared" si="44"/>
        <v>#DIV/0!</v>
      </c>
      <c r="I309" s="38"/>
    </row>
    <row r="310" spans="1:9" s="64" customFormat="1" x14ac:dyDescent="0.25">
      <c r="A310" s="54" t="s">
        <v>424</v>
      </c>
      <c r="B310" s="149" t="s">
        <v>1067</v>
      </c>
      <c r="C310" s="61" t="s">
        <v>425</v>
      </c>
      <c r="D310" s="54" t="s">
        <v>34</v>
      </c>
      <c r="E310" s="46">
        <v>85</v>
      </c>
      <c r="F310" s="10"/>
      <c r="G310" s="37">
        <f t="shared" si="43"/>
        <v>0</v>
      </c>
      <c r="H310" s="38" t="e">
        <f t="shared" si="44"/>
        <v>#DIV/0!</v>
      </c>
      <c r="I310" s="38"/>
    </row>
    <row r="311" spans="1:9" s="64" customFormat="1" x14ac:dyDescent="0.25">
      <c r="A311" s="55" t="s">
        <v>426</v>
      </c>
      <c r="B311" s="54" t="s">
        <v>921</v>
      </c>
      <c r="C311" s="61" t="s">
        <v>427</v>
      </c>
      <c r="D311" s="54" t="s">
        <v>34</v>
      </c>
      <c r="E311" s="46">
        <v>3</v>
      </c>
      <c r="F311" s="10"/>
      <c r="G311" s="37">
        <f t="shared" si="43"/>
        <v>0</v>
      </c>
      <c r="H311" s="38" t="e">
        <f t="shared" si="44"/>
        <v>#DIV/0!</v>
      </c>
      <c r="I311" s="38"/>
    </row>
    <row r="312" spans="1:9" s="64" customFormat="1" x14ac:dyDescent="0.25">
      <c r="A312" s="55" t="s">
        <v>428</v>
      </c>
      <c r="B312" s="54" t="s">
        <v>921</v>
      </c>
      <c r="C312" s="61" t="s">
        <v>429</v>
      </c>
      <c r="D312" s="54" t="s">
        <v>34</v>
      </c>
      <c r="E312" s="46">
        <v>9</v>
      </c>
      <c r="F312" s="10"/>
      <c r="G312" s="37">
        <f t="shared" si="43"/>
        <v>0</v>
      </c>
      <c r="H312" s="38" t="e">
        <f t="shared" si="44"/>
        <v>#DIV/0!</v>
      </c>
      <c r="I312" s="38"/>
    </row>
    <row r="313" spans="1:9" s="64" customFormat="1" x14ac:dyDescent="0.25">
      <c r="A313" s="55" t="s">
        <v>430</v>
      </c>
      <c r="B313" s="54" t="s">
        <v>921</v>
      </c>
      <c r="C313" s="61" t="s">
        <v>431</v>
      </c>
      <c r="D313" s="54" t="s">
        <v>34</v>
      </c>
      <c r="E313" s="46">
        <v>2</v>
      </c>
      <c r="F313" s="10"/>
      <c r="G313" s="37">
        <f t="shared" si="43"/>
        <v>0</v>
      </c>
      <c r="H313" s="38" t="e">
        <f t="shared" si="44"/>
        <v>#DIV/0!</v>
      </c>
      <c r="I313" s="38"/>
    </row>
    <row r="314" spans="1:9" s="64" customFormat="1" x14ac:dyDescent="0.25">
      <c r="A314" s="54" t="s">
        <v>432</v>
      </c>
      <c r="B314" s="149" t="s">
        <v>1068</v>
      </c>
      <c r="C314" s="61" t="s">
        <v>433</v>
      </c>
      <c r="D314" s="54" t="s">
        <v>34</v>
      </c>
      <c r="E314" s="46">
        <v>26</v>
      </c>
      <c r="F314" s="10"/>
      <c r="G314" s="37">
        <f t="shared" si="43"/>
        <v>0</v>
      </c>
      <c r="H314" s="38" t="e">
        <f t="shared" si="44"/>
        <v>#DIV/0!</v>
      </c>
      <c r="I314" s="38"/>
    </row>
    <row r="315" spans="1:9" s="64" customFormat="1" x14ac:dyDescent="0.25">
      <c r="A315" s="55" t="s">
        <v>434</v>
      </c>
      <c r="B315" s="54" t="s">
        <v>921</v>
      </c>
      <c r="C315" s="61" t="s">
        <v>435</v>
      </c>
      <c r="D315" s="54" t="s">
        <v>34</v>
      </c>
      <c r="E315" s="46">
        <v>2</v>
      </c>
      <c r="F315" s="10"/>
      <c r="G315" s="37">
        <f t="shared" si="43"/>
        <v>0</v>
      </c>
      <c r="H315" s="38" t="e">
        <f t="shared" si="44"/>
        <v>#DIV/0!</v>
      </c>
      <c r="I315" s="38"/>
    </row>
    <row r="316" spans="1:9" s="64" customFormat="1" x14ac:dyDescent="0.25">
      <c r="A316" s="54" t="s">
        <v>436</v>
      </c>
      <c r="B316" s="149" t="s">
        <v>1069</v>
      </c>
      <c r="C316" s="61" t="s">
        <v>437</v>
      </c>
      <c r="D316" s="54" t="s">
        <v>34</v>
      </c>
      <c r="E316" s="46">
        <v>3</v>
      </c>
      <c r="F316" s="10"/>
      <c r="G316" s="37">
        <f t="shared" si="43"/>
        <v>0</v>
      </c>
      <c r="H316" s="38" t="e">
        <f t="shared" si="44"/>
        <v>#DIV/0!</v>
      </c>
      <c r="I316" s="38"/>
    </row>
    <row r="317" spans="1:9" s="64" customFormat="1" x14ac:dyDescent="0.25">
      <c r="A317" s="54" t="s">
        <v>815</v>
      </c>
      <c r="B317" s="149" t="s">
        <v>1070</v>
      </c>
      <c r="C317" s="61" t="s">
        <v>816</v>
      </c>
      <c r="D317" s="54" t="s">
        <v>34</v>
      </c>
      <c r="E317" s="46">
        <v>1</v>
      </c>
      <c r="F317" s="10"/>
      <c r="G317" s="37">
        <f t="shared" si="43"/>
        <v>0</v>
      </c>
      <c r="H317" s="38" t="e">
        <f t="shared" si="44"/>
        <v>#DIV/0!</v>
      </c>
      <c r="I317" s="38"/>
    </row>
    <row r="318" spans="1:9" x14ac:dyDescent="0.25">
      <c r="A318" s="50" t="s">
        <v>438</v>
      </c>
      <c r="B318" s="50"/>
      <c r="C318" s="57" t="s">
        <v>439</v>
      </c>
      <c r="D318" s="50"/>
      <c r="E318" s="42"/>
      <c r="F318" s="26"/>
      <c r="G318" s="26">
        <f>SUM(G319:G325)</f>
        <v>0</v>
      </c>
      <c r="H318" s="29"/>
      <c r="I318" s="29" t="e">
        <f>G318/G252</f>
        <v>#DIV/0!</v>
      </c>
    </row>
    <row r="319" spans="1:9" s="64" customFormat="1" x14ac:dyDescent="0.25">
      <c r="A319" s="54" t="s">
        <v>817</v>
      </c>
      <c r="B319" s="151" t="s">
        <v>1071</v>
      </c>
      <c r="C319" s="61" t="s">
        <v>823</v>
      </c>
      <c r="D319" s="54" t="s">
        <v>34</v>
      </c>
      <c r="E319" s="46">
        <v>45</v>
      </c>
      <c r="F319" s="10"/>
      <c r="G319" s="37">
        <f t="shared" ref="G319:G325" si="45">E319*F319</f>
        <v>0</v>
      </c>
      <c r="H319" s="38" t="e">
        <f>G319/$G$318</f>
        <v>#DIV/0!</v>
      </c>
      <c r="I319" s="38"/>
    </row>
    <row r="320" spans="1:9" s="64" customFormat="1" x14ac:dyDescent="0.25">
      <c r="A320" s="54" t="s">
        <v>818</v>
      </c>
      <c r="B320" s="151" t="s">
        <v>1071</v>
      </c>
      <c r="C320" s="61" t="s">
        <v>824</v>
      </c>
      <c r="D320" s="54" t="s">
        <v>34</v>
      </c>
      <c r="E320" s="46">
        <v>31</v>
      </c>
      <c r="F320" s="10"/>
      <c r="G320" s="37">
        <f t="shared" si="45"/>
        <v>0</v>
      </c>
      <c r="H320" s="38" t="e">
        <f t="shared" ref="H320:H325" si="46">G320/$G$318</f>
        <v>#DIV/0!</v>
      </c>
      <c r="I320" s="38"/>
    </row>
    <row r="321" spans="1:9" s="64" customFormat="1" x14ac:dyDescent="0.25">
      <c r="A321" s="55" t="s">
        <v>440</v>
      </c>
      <c r="B321" s="54" t="s">
        <v>921</v>
      </c>
      <c r="C321" s="61" t="s">
        <v>822</v>
      </c>
      <c r="D321" s="54" t="s">
        <v>34</v>
      </c>
      <c r="E321" s="46">
        <v>5</v>
      </c>
      <c r="F321" s="10"/>
      <c r="G321" s="37">
        <f t="shared" si="45"/>
        <v>0</v>
      </c>
      <c r="H321" s="38" t="e">
        <f t="shared" si="46"/>
        <v>#DIV/0!</v>
      </c>
      <c r="I321" s="38"/>
    </row>
    <row r="322" spans="1:9" s="64" customFormat="1" x14ac:dyDescent="0.25">
      <c r="A322" s="54" t="s">
        <v>819</v>
      </c>
      <c r="B322" s="151" t="s">
        <v>1071</v>
      </c>
      <c r="C322" s="61" t="s">
        <v>825</v>
      </c>
      <c r="D322" s="54" t="s">
        <v>34</v>
      </c>
      <c r="E322" s="46">
        <v>9</v>
      </c>
      <c r="F322" s="10"/>
      <c r="G322" s="37">
        <f t="shared" si="45"/>
        <v>0</v>
      </c>
      <c r="H322" s="38" t="e">
        <f t="shared" si="46"/>
        <v>#DIV/0!</v>
      </c>
      <c r="I322" s="38"/>
    </row>
    <row r="323" spans="1:9" s="64" customFormat="1" x14ac:dyDescent="0.25">
      <c r="A323" s="54" t="s">
        <v>820</v>
      </c>
      <c r="B323" s="149" t="s">
        <v>1071</v>
      </c>
      <c r="C323" s="61" t="s">
        <v>826</v>
      </c>
      <c r="D323" s="54" t="s">
        <v>34</v>
      </c>
      <c r="E323" s="46">
        <v>9</v>
      </c>
      <c r="F323" s="10"/>
      <c r="G323" s="37">
        <f t="shared" si="45"/>
        <v>0</v>
      </c>
      <c r="H323" s="38" t="e">
        <f t="shared" si="46"/>
        <v>#DIV/0!</v>
      </c>
      <c r="I323" s="38"/>
    </row>
    <row r="324" spans="1:9" s="64" customFormat="1" x14ac:dyDescent="0.25">
      <c r="A324" s="55" t="s">
        <v>821</v>
      </c>
      <c r="B324" s="54" t="s">
        <v>921</v>
      </c>
      <c r="C324" s="61" t="s">
        <v>827</v>
      </c>
      <c r="D324" s="54" t="s">
        <v>34</v>
      </c>
      <c r="E324" s="46">
        <v>6</v>
      </c>
      <c r="F324" s="10"/>
      <c r="G324" s="37">
        <f t="shared" si="45"/>
        <v>0</v>
      </c>
      <c r="H324" s="38" t="e">
        <f t="shared" si="46"/>
        <v>#DIV/0!</v>
      </c>
      <c r="I324" s="38"/>
    </row>
    <row r="325" spans="1:9" s="64" customFormat="1" x14ac:dyDescent="0.25">
      <c r="A325" s="54" t="s">
        <v>441</v>
      </c>
      <c r="B325" s="54" t="s">
        <v>921</v>
      </c>
      <c r="C325" s="61" t="s">
        <v>442</v>
      </c>
      <c r="D325" s="54" t="s">
        <v>34</v>
      </c>
      <c r="E325" s="46">
        <v>8</v>
      </c>
      <c r="F325" s="10"/>
      <c r="G325" s="37">
        <f t="shared" si="45"/>
        <v>0</v>
      </c>
      <c r="H325" s="38" t="e">
        <f t="shared" si="46"/>
        <v>#DIV/0!</v>
      </c>
      <c r="I325" s="38"/>
    </row>
    <row r="326" spans="1:9" x14ac:dyDescent="0.25">
      <c r="A326" s="50" t="s">
        <v>443</v>
      </c>
      <c r="B326" s="50"/>
      <c r="C326" s="57" t="s">
        <v>444</v>
      </c>
      <c r="D326" s="50"/>
      <c r="E326" s="42"/>
      <c r="F326" s="26"/>
      <c r="G326" s="26">
        <f>SUM(G327:G328)</f>
        <v>0</v>
      </c>
      <c r="H326" s="29"/>
      <c r="I326" s="29" t="e">
        <f>G326/G252</f>
        <v>#DIV/0!</v>
      </c>
    </row>
    <row r="327" spans="1:9" s="64" customFormat="1" x14ac:dyDescent="0.25">
      <c r="A327" s="55" t="s">
        <v>445</v>
      </c>
      <c r="B327" s="54" t="s">
        <v>921</v>
      </c>
      <c r="C327" s="61" t="s">
        <v>446</v>
      </c>
      <c r="D327" s="54" t="s">
        <v>34</v>
      </c>
      <c r="E327" s="46">
        <v>108</v>
      </c>
      <c r="F327" s="10"/>
      <c r="G327" s="37">
        <f>E327*F327</f>
        <v>0</v>
      </c>
      <c r="H327" s="38" t="e">
        <f>G327/$G$326</f>
        <v>#DIV/0!</v>
      </c>
      <c r="I327" s="38"/>
    </row>
    <row r="328" spans="1:9" s="64" customFormat="1" x14ac:dyDescent="0.25">
      <c r="A328" s="54" t="s">
        <v>828</v>
      </c>
      <c r="B328" s="149" t="s">
        <v>1072</v>
      </c>
      <c r="C328" s="61" t="s">
        <v>829</v>
      </c>
      <c r="D328" s="54" t="s">
        <v>34</v>
      </c>
      <c r="E328" s="46">
        <v>6</v>
      </c>
      <c r="F328" s="10"/>
      <c r="G328" s="37">
        <f>E328*F328</f>
        <v>0</v>
      </c>
      <c r="H328" s="38" t="e">
        <f>G328/$G$326</f>
        <v>#DIV/0!</v>
      </c>
      <c r="I328" s="38"/>
    </row>
    <row r="329" spans="1:9" x14ac:dyDescent="0.25">
      <c r="A329" s="50" t="s">
        <v>447</v>
      </c>
      <c r="B329" s="50"/>
      <c r="C329" s="57" t="s">
        <v>448</v>
      </c>
      <c r="D329" s="50"/>
      <c r="E329" s="42"/>
      <c r="F329" s="26"/>
      <c r="G329" s="26">
        <f>SUM(G330:G332)</f>
        <v>0</v>
      </c>
      <c r="H329" s="29"/>
      <c r="I329" s="29" t="e">
        <f>G329/G252</f>
        <v>#DIV/0!</v>
      </c>
    </row>
    <row r="330" spans="1:9" s="64" customFormat="1" x14ac:dyDescent="0.25">
      <c r="A330" s="54" t="s">
        <v>449</v>
      </c>
      <c r="B330" s="149" t="s">
        <v>1073</v>
      </c>
      <c r="C330" s="61" t="s">
        <v>450</v>
      </c>
      <c r="D330" s="54" t="s">
        <v>34</v>
      </c>
      <c r="E330" s="46">
        <v>1</v>
      </c>
      <c r="F330" s="10"/>
      <c r="G330" s="37">
        <f>E330*F330</f>
        <v>0</v>
      </c>
      <c r="H330" s="38" t="e">
        <f>G330/$G$329</f>
        <v>#DIV/0!</v>
      </c>
      <c r="I330" s="38"/>
    </row>
    <row r="331" spans="1:9" s="64" customFormat="1" x14ac:dyDescent="0.25">
      <c r="A331" s="55" t="s">
        <v>830</v>
      </c>
      <c r="B331" s="151" t="s">
        <v>1074</v>
      </c>
      <c r="C331" s="61" t="s">
        <v>831</v>
      </c>
      <c r="D331" s="54" t="s">
        <v>34</v>
      </c>
      <c r="E331" s="46">
        <v>5</v>
      </c>
      <c r="F331" s="10"/>
      <c r="G331" s="37">
        <f>E331*F331</f>
        <v>0</v>
      </c>
      <c r="H331" s="38" t="e">
        <f t="shared" ref="H331:H332" si="47">G331/$G$329</f>
        <v>#DIV/0!</v>
      </c>
      <c r="I331" s="38"/>
    </row>
    <row r="332" spans="1:9" s="36" customFormat="1" x14ac:dyDescent="0.25">
      <c r="A332" s="55" t="s">
        <v>451</v>
      </c>
      <c r="B332" s="51" t="s">
        <v>921</v>
      </c>
      <c r="C332" s="58" t="s">
        <v>452</v>
      </c>
      <c r="D332" s="51" t="s">
        <v>34</v>
      </c>
      <c r="E332" s="43">
        <v>2</v>
      </c>
      <c r="F332" s="10"/>
      <c r="G332" s="34">
        <f>E332*F332</f>
        <v>0</v>
      </c>
      <c r="H332" s="35" t="e">
        <f t="shared" si="47"/>
        <v>#DIV/0!</v>
      </c>
      <c r="I332" s="35"/>
    </row>
    <row r="333" spans="1:9" x14ac:dyDescent="0.25">
      <c r="A333" s="50" t="s">
        <v>453</v>
      </c>
      <c r="B333" s="50"/>
      <c r="C333" s="57" t="s">
        <v>454</v>
      </c>
      <c r="D333" s="50"/>
      <c r="E333" s="42"/>
      <c r="F333" s="26"/>
      <c r="G333" s="26">
        <f>SUM(G334:G335)</f>
        <v>0</v>
      </c>
      <c r="H333" s="29"/>
      <c r="I333" s="29" t="e">
        <f>G333/G252</f>
        <v>#DIV/0!</v>
      </c>
    </row>
    <row r="334" spans="1:9" s="64" customFormat="1" x14ac:dyDescent="0.25">
      <c r="A334" s="55" t="s">
        <v>455</v>
      </c>
      <c r="B334" s="54" t="s">
        <v>921</v>
      </c>
      <c r="C334" s="61" t="s">
        <v>456</v>
      </c>
      <c r="D334" s="54" t="s">
        <v>34</v>
      </c>
      <c r="E334" s="46">
        <v>1</v>
      </c>
      <c r="F334" s="10"/>
      <c r="G334" s="37">
        <f>E334*F334</f>
        <v>0</v>
      </c>
      <c r="H334" s="38" t="e">
        <f>G334/G333</f>
        <v>#DIV/0!</v>
      </c>
      <c r="I334" s="38"/>
    </row>
    <row r="335" spans="1:9" s="64" customFormat="1" x14ac:dyDescent="0.25">
      <c r="A335" s="54" t="s">
        <v>457</v>
      </c>
      <c r="B335" s="149" t="s">
        <v>1075</v>
      </c>
      <c r="C335" s="61" t="s">
        <v>458</v>
      </c>
      <c r="D335" s="54" t="s">
        <v>34</v>
      </c>
      <c r="E335" s="46">
        <v>1</v>
      </c>
      <c r="F335" s="10"/>
      <c r="G335" s="37">
        <f>E335*F335</f>
        <v>0</v>
      </c>
      <c r="H335" s="38" t="e">
        <f>G335/G333</f>
        <v>#DIV/0!</v>
      </c>
      <c r="I335" s="38"/>
    </row>
    <row r="336" spans="1:9" x14ac:dyDescent="0.25">
      <c r="A336" s="50" t="s">
        <v>459</v>
      </c>
      <c r="B336" s="50"/>
      <c r="C336" s="57" t="s">
        <v>460</v>
      </c>
      <c r="D336" s="50"/>
      <c r="E336" s="42"/>
      <c r="F336" s="26"/>
      <c r="G336" s="26">
        <f>SUM(G337:G347)</f>
        <v>0</v>
      </c>
      <c r="H336" s="29"/>
      <c r="I336" s="29" t="e">
        <f>G336/G252</f>
        <v>#DIV/0!</v>
      </c>
    </row>
    <row r="337" spans="1:9" s="36" customFormat="1" x14ac:dyDescent="0.25">
      <c r="A337" s="51" t="s">
        <v>461</v>
      </c>
      <c r="B337" s="51" t="s">
        <v>921</v>
      </c>
      <c r="C337" s="58" t="s">
        <v>462</v>
      </c>
      <c r="D337" s="51" t="s">
        <v>34</v>
      </c>
      <c r="E337" s="43">
        <v>1</v>
      </c>
      <c r="F337" s="10"/>
      <c r="G337" s="34">
        <f t="shared" ref="G337:G347" si="48">E337*F337</f>
        <v>0</v>
      </c>
      <c r="H337" s="35" t="e">
        <f>G337/$G$336</f>
        <v>#DIV/0!</v>
      </c>
      <c r="I337" s="35"/>
    </row>
    <row r="338" spans="1:9" s="36" customFormat="1" x14ac:dyDescent="0.25">
      <c r="A338" s="51" t="s">
        <v>463</v>
      </c>
      <c r="B338" s="149" t="s">
        <v>1076</v>
      </c>
      <c r="C338" s="58" t="s">
        <v>464</v>
      </c>
      <c r="D338" s="51" t="s">
        <v>31</v>
      </c>
      <c r="E338" s="43">
        <v>232</v>
      </c>
      <c r="F338" s="10"/>
      <c r="G338" s="34">
        <f t="shared" si="48"/>
        <v>0</v>
      </c>
      <c r="H338" s="35" t="e">
        <f t="shared" ref="H338:H347" si="49">G338/$G$336</f>
        <v>#DIV/0!</v>
      </c>
      <c r="I338" s="35"/>
    </row>
    <row r="339" spans="1:9" s="36" customFormat="1" x14ac:dyDescent="0.25">
      <c r="A339" s="51" t="s">
        <v>465</v>
      </c>
      <c r="B339" s="152" t="s">
        <v>1077</v>
      </c>
      <c r="C339" s="58" t="s">
        <v>466</v>
      </c>
      <c r="D339" s="51" t="s">
        <v>34</v>
      </c>
      <c r="E339" s="43">
        <v>5</v>
      </c>
      <c r="F339" s="10"/>
      <c r="G339" s="34">
        <f t="shared" si="48"/>
        <v>0</v>
      </c>
      <c r="H339" s="35" t="e">
        <f t="shared" si="49"/>
        <v>#DIV/0!</v>
      </c>
      <c r="I339" s="35"/>
    </row>
    <row r="340" spans="1:9" s="36" customFormat="1" x14ac:dyDescent="0.25">
      <c r="A340" s="55" t="s">
        <v>832</v>
      </c>
      <c r="B340" s="51" t="s">
        <v>921</v>
      </c>
      <c r="C340" s="58" t="s">
        <v>836</v>
      </c>
      <c r="D340" s="51" t="s">
        <v>34</v>
      </c>
      <c r="E340" s="43">
        <v>9</v>
      </c>
      <c r="F340" s="10"/>
      <c r="G340" s="34">
        <f t="shared" si="48"/>
        <v>0</v>
      </c>
      <c r="H340" s="35" t="e">
        <f t="shared" si="49"/>
        <v>#DIV/0!</v>
      </c>
      <c r="I340" s="35"/>
    </row>
    <row r="341" spans="1:9" s="36" customFormat="1" x14ac:dyDescent="0.25">
      <c r="A341" s="51" t="s">
        <v>833</v>
      </c>
      <c r="B341" s="149" t="s">
        <v>1078</v>
      </c>
      <c r="C341" s="58" t="s">
        <v>837</v>
      </c>
      <c r="D341" s="51" t="s">
        <v>34</v>
      </c>
      <c r="E341" s="43">
        <v>2</v>
      </c>
      <c r="F341" s="10"/>
      <c r="G341" s="34">
        <f t="shared" si="48"/>
        <v>0</v>
      </c>
      <c r="H341" s="35" t="e">
        <f t="shared" si="49"/>
        <v>#DIV/0!</v>
      </c>
      <c r="I341" s="35"/>
    </row>
    <row r="342" spans="1:9" s="36" customFormat="1" x14ac:dyDescent="0.25">
      <c r="A342" s="51" t="s">
        <v>467</v>
      </c>
      <c r="B342" s="149" t="s">
        <v>1079</v>
      </c>
      <c r="C342" s="58" t="s">
        <v>468</v>
      </c>
      <c r="D342" s="51" t="s">
        <v>34</v>
      </c>
      <c r="E342" s="43">
        <v>20</v>
      </c>
      <c r="F342" s="10"/>
      <c r="G342" s="34">
        <f t="shared" si="48"/>
        <v>0</v>
      </c>
      <c r="H342" s="35" t="e">
        <f t="shared" si="49"/>
        <v>#DIV/0!</v>
      </c>
      <c r="I342" s="35"/>
    </row>
    <row r="343" spans="1:9" s="36" customFormat="1" x14ac:dyDescent="0.25">
      <c r="A343" s="51" t="s">
        <v>469</v>
      </c>
      <c r="B343" s="149" t="s">
        <v>1080</v>
      </c>
      <c r="C343" s="58" t="s">
        <v>470</v>
      </c>
      <c r="D343" s="51" t="s">
        <v>34</v>
      </c>
      <c r="E343" s="43">
        <v>28</v>
      </c>
      <c r="F343" s="10"/>
      <c r="G343" s="34">
        <f t="shared" si="48"/>
        <v>0</v>
      </c>
      <c r="H343" s="35" t="e">
        <f t="shared" si="49"/>
        <v>#DIV/0!</v>
      </c>
      <c r="I343" s="35"/>
    </row>
    <row r="344" spans="1:9" s="36" customFormat="1" x14ac:dyDescent="0.25">
      <c r="A344" s="51" t="s">
        <v>471</v>
      </c>
      <c r="B344" s="149" t="s">
        <v>1081</v>
      </c>
      <c r="C344" s="58" t="s">
        <v>472</v>
      </c>
      <c r="D344" s="51" t="s">
        <v>34</v>
      </c>
      <c r="E344" s="43">
        <v>15</v>
      </c>
      <c r="F344" s="10"/>
      <c r="G344" s="34">
        <f t="shared" si="48"/>
        <v>0</v>
      </c>
      <c r="H344" s="35" t="e">
        <f t="shared" si="49"/>
        <v>#DIV/0!</v>
      </c>
      <c r="I344" s="35"/>
    </row>
    <row r="345" spans="1:9" s="36" customFormat="1" x14ac:dyDescent="0.25">
      <c r="A345" s="55" t="s">
        <v>834</v>
      </c>
      <c r="B345" s="51" t="s">
        <v>921</v>
      </c>
      <c r="C345" s="58" t="s">
        <v>838</v>
      </c>
      <c r="D345" s="51" t="s">
        <v>34</v>
      </c>
      <c r="E345" s="43">
        <v>1</v>
      </c>
      <c r="F345" s="10"/>
      <c r="G345" s="34">
        <f t="shared" si="48"/>
        <v>0</v>
      </c>
      <c r="H345" s="35" t="e">
        <f t="shared" si="49"/>
        <v>#DIV/0!</v>
      </c>
      <c r="I345" s="35"/>
    </row>
    <row r="346" spans="1:9" s="36" customFormat="1" x14ac:dyDescent="0.25">
      <c r="A346" s="55" t="s">
        <v>835</v>
      </c>
      <c r="B346" s="51" t="s">
        <v>921</v>
      </c>
      <c r="C346" s="58" t="s">
        <v>1127</v>
      </c>
      <c r="D346" s="51" t="s">
        <v>34</v>
      </c>
      <c r="E346" s="43">
        <v>2</v>
      </c>
      <c r="F346" s="10"/>
      <c r="G346" s="34">
        <f t="shared" si="48"/>
        <v>0</v>
      </c>
      <c r="H346" s="35" t="e">
        <f t="shared" si="49"/>
        <v>#DIV/0!</v>
      </c>
      <c r="I346" s="35"/>
    </row>
    <row r="347" spans="1:9" s="36" customFormat="1" x14ac:dyDescent="0.25">
      <c r="A347" s="51" t="s">
        <v>473</v>
      </c>
      <c r="B347" s="149" t="s">
        <v>1076</v>
      </c>
      <c r="C347" s="58" t="s">
        <v>474</v>
      </c>
      <c r="D347" s="51" t="s">
        <v>31</v>
      </c>
      <c r="E347" s="43">
        <v>360</v>
      </c>
      <c r="F347" s="10"/>
      <c r="G347" s="34">
        <f t="shared" si="48"/>
        <v>0</v>
      </c>
      <c r="H347" s="35" t="e">
        <f t="shared" si="49"/>
        <v>#DIV/0!</v>
      </c>
      <c r="I347" s="35"/>
    </row>
    <row r="348" spans="1:9" x14ac:dyDescent="0.25">
      <c r="A348" s="50" t="s">
        <v>904</v>
      </c>
      <c r="B348" s="50"/>
      <c r="C348" s="57" t="s">
        <v>839</v>
      </c>
      <c r="D348" s="50"/>
      <c r="E348" s="42"/>
      <c r="F348" s="26"/>
      <c r="G348" s="26">
        <f>SUM(G349)</f>
        <v>0</v>
      </c>
      <c r="H348" s="29"/>
      <c r="I348" s="29" t="e">
        <f>G348/G252</f>
        <v>#DIV/0!</v>
      </c>
    </row>
    <row r="349" spans="1:9" x14ac:dyDescent="0.25">
      <c r="A349" s="52" t="s">
        <v>840</v>
      </c>
      <c r="B349" s="150" t="s">
        <v>1082</v>
      </c>
      <c r="C349" s="59" t="s">
        <v>841</v>
      </c>
      <c r="D349" s="52" t="s">
        <v>34</v>
      </c>
      <c r="E349" s="44">
        <v>8</v>
      </c>
      <c r="F349" s="10"/>
      <c r="G349" s="27">
        <f>E349*F349</f>
        <v>0</v>
      </c>
      <c r="H349" s="30" t="e">
        <f>G349/G348</f>
        <v>#DIV/0!</v>
      </c>
      <c r="I349" s="30"/>
    </row>
    <row r="350" spans="1:9" s="11" customFormat="1" x14ac:dyDescent="0.25">
      <c r="A350" s="63" t="s">
        <v>667</v>
      </c>
      <c r="B350" s="63"/>
      <c r="C350" s="60" t="s">
        <v>476</v>
      </c>
      <c r="D350" s="53"/>
      <c r="E350" s="45"/>
      <c r="F350" s="148"/>
      <c r="G350" s="31">
        <f>G351</f>
        <v>0</v>
      </c>
      <c r="H350" s="32"/>
      <c r="I350" s="33" t="e">
        <f>G350/F485</f>
        <v>#DIV/0!</v>
      </c>
    </row>
    <row r="351" spans="1:9" x14ac:dyDescent="0.25">
      <c r="A351" s="50" t="s">
        <v>475</v>
      </c>
      <c r="B351" s="50"/>
      <c r="C351" s="57" t="s">
        <v>476</v>
      </c>
      <c r="D351" s="50"/>
      <c r="E351" s="42"/>
      <c r="F351" s="26"/>
      <c r="G351" s="26">
        <f>SUM(G352)</f>
        <v>0</v>
      </c>
      <c r="H351" s="29"/>
      <c r="I351" s="29" t="e">
        <f>G351/G350</f>
        <v>#DIV/0!</v>
      </c>
    </row>
    <row r="352" spans="1:9" s="64" customFormat="1" x14ac:dyDescent="0.25">
      <c r="A352" s="54" t="s">
        <v>477</v>
      </c>
      <c r="B352" s="149" t="s">
        <v>1083</v>
      </c>
      <c r="C352" s="61" t="s">
        <v>478</v>
      </c>
      <c r="D352" s="54" t="s">
        <v>11</v>
      </c>
      <c r="E352" s="46">
        <v>8.75</v>
      </c>
      <c r="F352" s="10"/>
      <c r="G352" s="37">
        <f>E352*F352</f>
        <v>0</v>
      </c>
      <c r="H352" s="38" t="e">
        <f>G352/G351</f>
        <v>#DIV/0!</v>
      </c>
      <c r="I352" s="38"/>
    </row>
    <row r="353" spans="1:9" s="11" customFormat="1" x14ac:dyDescent="0.25">
      <c r="A353" s="63" t="s">
        <v>668</v>
      </c>
      <c r="B353" s="63"/>
      <c r="C353" s="60" t="s">
        <v>669</v>
      </c>
      <c r="D353" s="53"/>
      <c r="E353" s="45"/>
      <c r="F353" s="148"/>
      <c r="G353" s="31">
        <f>G354+G358+G360</f>
        <v>0</v>
      </c>
      <c r="H353" s="32"/>
      <c r="I353" s="33" t="e">
        <f>G353/F485</f>
        <v>#DIV/0!</v>
      </c>
    </row>
    <row r="354" spans="1:9" x14ac:dyDescent="0.25">
      <c r="A354" s="50" t="s">
        <v>479</v>
      </c>
      <c r="B354" s="50"/>
      <c r="C354" s="57" t="s">
        <v>480</v>
      </c>
      <c r="D354" s="50"/>
      <c r="E354" s="42"/>
      <c r="F354" s="26"/>
      <c r="G354" s="26">
        <f>SUM(G355:G357)</f>
        <v>0</v>
      </c>
      <c r="H354" s="29"/>
      <c r="I354" s="29" t="e">
        <f>G354/G353</f>
        <v>#DIV/0!</v>
      </c>
    </row>
    <row r="355" spans="1:9" s="64" customFormat="1" x14ac:dyDescent="0.25">
      <c r="A355" s="54" t="s">
        <v>481</v>
      </c>
      <c r="B355" s="54" t="s">
        <v>921</v>
      </c>
      <c r="C355" s="61" t="s">
        <v>482</v>
      </c>
      <c r="D355" s="54" t="s">
        <v>11</v>
      </c>
      <c r="E355" s="46">
        <v>152.11000000000001</v>
      </c>
      <c r="F355" s="10"/>
      <c r="G355" s="37">
        <f>E355*F355</f>
        <v>0</v>
      </c>
      <c r="H355" s="38" t="e">
        <f>G355/$G$354</f>
        <v>#DIV/0!</v>
      </c>
      <c r="I355" s="38"/>
    </row>
    <row r="356" spans="1:9" s="64" customFormat="1" x14ac:dyDescent="0.25">
      <c r="A356" s="55" t="s">
        <v>842</v>
      </c>
      <c r="B356" s="54" t="s">
        <v>921</v>
      </c>
      <c r="C356" s="61" t="s">
        <v>843</v>
      </c>
      <c r="D356" s="54" t="s">
        <v>11</v>
      </c>
      <c r="E356" s="46">
        <v>5</v>
      </c>
      <c r="F356" s="10"/>
      <c r="G356" s="37">
        <f>E356*F356</f>
        <v>0</v>
      </c>
      <c r="H356" s="38" t="e">
        <f t="shared" ref="H356:H357" si="50">G356/$G$354</f>
        <v>#DIV/0!</v>
      </c>
      <c r="I356" s="38"/>
    </row>
    <row r="357" spans="1:9" s="64" customFormat="1" x14ac:dyDescent="0.25">
      <c r="A357" s="55" t="s">
        <v>483</v>
      </c>
      <c r="B357" s="54" t="s">
        <v>921</v>
      </c>
      <c r="C357" s="61" t="s">
        <v>484</v>
      </c>
      <c r="D357" s="54" t="s">
        <v>11</v>
      </c>
      <c r="E357" s="46">
        <v>53.69</v>
      </c>
      <c r="F357" s="10"/>
      <c r="G357" s="37">
        <f>E357*F357</f>
        <v>0</v>
      </c>
      <c r="H357" s="38" t="e">
        <f t="shared" si="50"/>
        <v>#DIV/0!</v>
      </c>
      <c r="I357" s="38"/>
    </row>
    <row r="358" spans="1:9" x14ac:dyDescent="0.25">
      <c r="A358" s="50" t="s">
        <v>485</v>
      </c>
      <c r="B358" s="50"/>
      <c r="C358" s="57" t="s">
        <v>486</v>
      </c>
      <c r="D358" s="50"/>
      <c r="E358" s="42"/>
      <c r="F358" s="26"/>
      <c r="G358" s="26">
        <f>SUM(G359:G359)</f>
        <v>0</v>
      </c>
      <c r="H358" s="29"/>
      <c r="I358" s="29" t="e">
        <f>G358/G353</f>
        <v>#DIV/0!</v>
      </c>
    </row>
    <row r="359" spans="1:9" s="64" customFormat="1" x14ac:dyDescent="0.25">
      <c r="A359" s="55" t="s">
        <v>844</v>
      </c>
      <c r="B359" s="54" t="s">
        <v>921</v>
      </c>
      <c r="C359" s="61" t="s">
        <v>845</v>
      </c>
      <c r="D359" s="54" t="s">
        <v>11</v>
      </c>
      <c r="E359" s="46">
        <v>0</v>
      </c>
      <c r="F359" s="10"/>
      <c r="G359" s="37">
        <f>E359*F359</f>
        <v>0</v>
      </c>
      <c r="H359" s="38" t="e">
        <f>G359/G358</f>
        <v>#DIV/0!</v>
      </c>
      <c r="I359" s="38"/>
    </row>
    <row r="360" spans="1:9" x14ac:dyDescent="0.25">
      <c r="A360" s="50" t="s">
        <v>487</v>
      </c>
      <c r="B360" s="50"/>
      <c r="C360" s="57" t="s">
        <v>488</v>
      </c>
      <c r="D360" s="50"/>
      <c r="E360" s="42"/>
      <c r="F360" s="26"/>
      <c r="G360" s="26">
        <f>SUM(G361:G362)</f>
        <v>0</v>
      </c>
      <c r="H360" s="29"/>
      <c r="I360" s="29" t="e">
        <f>G360/G353</f>
        <v>#DIV/0!</v>
      </c>
    </row>
    <row r="361" spans="1:9" s="64" customFormat="1" x14ac:dyDescent="0.25">
      <c r="A361" s="55" t="s">
        <v>489</v>
      </c>
      <c r="B361" s="151" t="s">
        <v>1084</v>
      </c>
      <c r="C361" s="61" t="s">
        <v>490</v>
      </c>
      <c r="D361" s="54" t="s">
        <v>491</v>
      </c>
      <c r="E361" s="46">
        <v>33840</v>
      </c>
      <c r="F361" s="10"/>
      <c r="G361" s="37">
        <f>E361*F361</f>
        <v>0</v>
      </c>
      <c r="H361" s="38" t="e">
        <f>G361/G360</f>
        <v>#DIV/0!</v>
      </c>
      <c r="I361" s="38"/>
    </row>
    <row r="362" spans="1:9" s="64" customFormat="1" x14ac:dyDescent="0.25">
      <c r="A362" s="54" t="s">
        <v>492</v>
      </c>
      <c r="B362" s="149" t="s">
        <v>1085</v>
      </c>
      <c r="C362" s="61" t="s">
        <v>493</v>
      </c>
      <c r="D362" s="54" t="s">
        <v>31</v>
      </c>
      <c r="E362" s="46">
        <v>40.6</v>
      </c>
      <c r="F362" s="10"/>
      <c r="G362" s="37">
        <f>E362*F362</f>
        <v>0</v>
      </c>
      <c r="H362" s="38" t="e">
        <f>G362/G360</f>
        <v>#DIV/0!</v>
      </c>
      <c r="I362" s="38"/>
    </row>
    <row r="363" spans="1:9" s="11" customFormat="1" x14ac:dyDescent="0.25">
      <c r="A363" s="63" t="s">
        <v>670</v>
      </c>
      <c r="B363" s="63"/>
      <c r="C363" s="60" t="s">
        <v>671</v>
      </c>
      <c r="D363" s="53"/>
      <c r="E363" s="45"/>
      <c r="F363" s="148"/>
      <c r="G363" s="31">
        <f>G364+G367+G374</f>
        <v>0</v>
      </c>
      <c r="H363" s="32"/>
      <c r="I363" s="33" t="e">
        <f>G363/F485</f>
        <v>#DIV/0!</v>
      </c>
    </row>
    <row r="364" spans="1:9" x14ac:dyDescent="0.25">
      <c r="A364" s="50" t="s">
        <v>494</v>
      </c>
      <c r="B364" s="50"/>
      <c r="C364" s="57" t="s">
        <v>495</v>
      </c>
      <c r="D364" s="50"/>
      <c r="E364" s="42"/>
      <c r="F364" s="26"/>
      <c r="G364" s="26">
        <f>SUM(G365:G366)</f>
        <v>0</v>
      </c>
      <c r="H364" s="29"/>
      <c r="I364" s="29" t="e">
        <f>G364/G363</f>
        <v>#DIV/0!</v>
      </c>
    </row>
    <row r="365" spans="1:9" s="64" customFormat="1" x14ac:dyDescent="0.25">
      <c r="A365" s="54" t="s">
        <v>496</v>
      </c>
      <c r="B365" s="151" t="s">
        <v>1086</v>
      </c>
      <c r="C365" s="61" t="s">
        <v>497</v>
      </c>
      <c r="D365" s="54" t="s">
        <v>11</v>
      </c>
      <c r="E365" s="46">
        <v>1031</v>
      </c>
      <c r="F365" s="10"/>
      <c r="G365" s="37">
        <f>E365*F365</f>
        <v>0</v>
      </c>
      <c r="H365" s="38" t="e">
        <f>G365/G364</f>
        <v>#DIV/0!</v>
      </c>
      <c r="I365" s="38"/>
    </row>
    <row r="366" spans="1:9" s="64" customFormat="1" x14ac:dyDescent="0.25">
      <c r="A366" s="54" t="s">
        <v>498</v>
      </c>
      <c r="B366" s="149" t="s">
        <v>1087</v>
      </c>
      <c r="C366" s="61" t="s">
        <v>499</v>
      </c>
      <c r="D366" s="54" t="s">
        <v>11</v>
      </c>
      <c r="E366" s="46">
        <v>1031</v>
      </c>
      <c r="F366" s="10"/>
      <c r="G366" s="37">
        <f>E366*F366</f>
        <v>0</v>
      </c>
      <c r="H366" s="38" t="e">
        <f>G366/G364</f>
        <v>#DIV/0!</v>
      </c>
      <c r="I366" s="38"/>
    </row>
    <row r="367" spans="1:9" x14ac:dyDescent="0.25">
      <c r="A367" s="50" t="s">
        <v>500</v>
      </c>
      <c r="B367" s="50"/>
      <c r="C367" s="57" t="s">
        <v>501</v>
      </c>
      <c r="D367" s="50"/>
      <c r="E367" s="42"/>
      <c r="F367" s="26"/>
      <c r="G367" s="26">
        <f>SUM(G368:G373)</f>
        <v>0</v>
      </c>
      <c r="H367" s="29"/>
      <c r="I367" s="29" t="e">
        <f>G367/G363</f>
        <v>#DIV/0!</v>
      </c>
    </row>
    <row r="368" spans="1:9" s="64" customFormat="1" x14ac:dyDescent="0.25">
      <c r="A368" s="54" t="s">
        <v>502</v>
      </c>
      <c r="B368" s="151" t="s">
        <v>1086</v>
      </c>
      <c r="C368" s="61" t="s">
        <v>497</v>
      </c>
      <c r="D368" s="54" t="s">
        <v>11</v>
      </c>
      <c r="E368" s="46">
        <v>735.26</v>
      </c>
      <c r="F368" s="10"/>
      <c r="G368" s="37">
        <f t="shared" ref="G368:G373" si="51">E368*F368</f>
        <v>0</v>
      </c>
      <c r="H368" s="38" t="e">
        <f>G368/$G$367</f>
        <v>#DIV/0!</v>
      </c>
      <c r="I368" s="38"/>
    </row>
    <row r="369" spans="1:9" s="64" customFormat="1" x14ac:dyDescent="0.25">
      <c r="A369" s="54" t="s">
        <v>503</v>
      </c>
      <c r="B369" s="149" t="s">
        <v>1088</v>
      </c>
      <c r="C369" s="61" t="s">
        <v>504</v>
      </c>
      <c r="D369" s="54" t="s">
        <v>11</v>
      </c>
      <c r="E369" s="46">
        <v>656.26</v>
      </c>
      <c r="F369" s="10"/>
      <c r="G369" s="37">
        <f t="shared" si="51"/>
        <v>0</v>
      </c>
      <c r="H369" s="38" t="e">
        <f t="shared" ref="H369:H372" si="52">G369/$G$367</f>
        <v>#DIV/0!</v>
      </c>
      <c r="I369" s="38"/>
    </row>
    <row r="370" spans="1:9" s="64" customFormat="1" x14ac:dyDescent="0.25">
      <c r="A370" s="54" t="s">
        <v>505</v>
      </c>
      <c r="B370" s="149" t="s">
        <v>1087</v>
      </c>
      <c r="C370" s="61" t="s">
        <v>499</v>
      </c>
      <c r="D370" s="54" t="s">
        <v>11</v>
      </c>
      <c r="E370" s="46">
        <v>79.09</v>
      </c>
      <c r="F370" s="10"/>
      <c r="G370" s="37">
        <f t="shared" si="51"/>
        <v>0</v>
      </c>
      <c r="H370" s="38" t="e">
        <f t="shared" si="52"/>
        <v>#DIV/0!</v>
      </c>
      <c r="I370" s="38"/>
    </row>
    <row r="371" spans="1:9" s="64" customFormat="1" x14ac:dyDescent="0.25">
      <c r="A371" s="54" t="s">
        <v>506</v>
      </c>
      <c r="B371" s="149" t="s">
        <v>1089</v>
      </c>
      <c r="C371" s="61" t="s">
        <v>507</v>
      </c>
      <c r="D371" s="54" t="s">
        <v>11</v>
      </c>
      <c r="E371" s="46">
        <v>920.49</v>
      </c>
      <c r="F371" s="10"/>
      <c r="G371" s="37">
        <f t="shared" si="51"/>
        <v>0</v>
      </c>
      <c r="H371" s="38" t="e">
        <f t="shared" si="52"/>
        <v>#DIV/0!</v>
      </c>
      <c r="I371" s="38"/>
    </row>
    <row r="372" spans="1:9" s="64" customFormat="1" x14ac:dyDescent="0.25">
      <c r="A372" s="54" t="s">
        <v>508</v>
      </c>
      <c r="B372" s="54" t="s">
        <v>921</v>
      </c>
      <c r="C372" s="61" t="s">
        <v>509</v>
      </c>
      <c r="D372" s="54" t="s">
        <v>11</v>
      </c>
      <c r="E372" s="46">
        <v>636.72</v>
      </c>
      <c r="F372" s="10"/>
      <c r="G372" s="37">
        <f t="shared" si="51"/>
        <v>0</v>
      </c>
      <c r="H372" s="38" t="e">
        <f t="shared" si="52"/>
        <v>#DIV/0!</v>
      </c>
      <c r="I372" s="38"/>
    </row>
    <row r="373" spans="1:9" s="64" customFormat="1" x14ac:dyDescent="0.25">
      <c r="A373" s="54" t="s">
        <v>510</v>
      </c>
      <c r="B373" s="149" t="s">
        <v>1090</v>
      </c>
      <c r="C373" s="61" t="s">
        <v>511</v>
      </c>
      <c r="D373" s="54" t="s">
        <v>31</v>
      </c>
      <c r="E373" s="46">
        <v>16.8</v>
      </c>
      <c r="F373" s="10"/>
      <c r="G373" s="37">
        <f t="shared" si="51"/>
        <v>0</v>
      </c>
      <c r="H373" s="38" t="e">
        <f>G373/$G$367</f>
        <v>#DIV/0!</v>
      </c>
      <c r="I373" s="38"/>
    </row>
    <row r="374" spans="1:9" x14ac:dyDescent="0.25">
      <c r="A374" s="50" t="s">
        <v>512</v>
      </c>
      <c r="B374" s="50"/>
      <c r="C374" s="57" t="s">
        <v>513</v>
      </c>
      <c r="D374" s="50"/>
      <c r="E374" s="42"/>
      <c r="F374" s="26"/>
      <c r="G374" s="26">
        <f>SUM(G375:G379)</f>
        <v>0</v>
      </c>
      <c r="H374" s="29"/>
      <c r="I374" s="29" t="e">
        <f>G374/G363</f>
        <v>#DIV/0!</v>
      </c>
    </row>
    <row r="375" spans="1:9" s="36" customFormat="1" x14ac:dyDescent="0.25">
      <c r="A375" s="51" t="s">
        <v>514</v>
      </c>
      <c r="B375" s="152" t="s">
        <v>1086</v>
      </c>
      <c r="C375" s="58" t="s">
        <v>497</v>
      </c>
      <c r="D375" s="51" t="s">
        <v>11</v>
      </c>
      <c r="E375" s="43">
        <v>480.5</v>
      </c>
      <c r="F375" s="10"/>
      <c r="G375" s="34">
        <f>E375*F375</f>
        <v>0</v>
      </c>
      <c r="H375" s="35" t="e">
        <f>G375/$G$374</f>
        <v>#DIV/0!</v>
      </c>
      <c r="I375" s="35"/>
    </row>
    <row r="376" spans="1:9" s="36" customFormat="1" x14ac:dyDescent="0.25">
      <c r="A376" s="51" t="s">
        <v>846</v>
      </c>
      <c r="B376" s="149" t="s">
        <v>1088</v>
      </c>
      <c r="C376" s="58" t="s">
        <v>504</v>
      </c>
      <c r="D376" s="51" t="s">
        <v>11</v>
      </c>
      <c r="E376" s="43">
        <v>197.4</v>
      </c>
      <c r="F376" s="10"/>
      <c r="G376" s="34">
        <f>E376*F376</f>
        <v>0</v>
      </c>
      <c r="H376" s="35" t="e">
        <f t="shared" ref="H376:H379" si="53">G376/$G$374</f>
        <v>#DIV/0!</v>
      </c>
      <c r="I376" s="35"/>
    </row>
    <row r="377" spans="1:9" s="36" customFormat="1" x14ac:dyDescent="0.25">
      <c r="A377" s="51" t="s">
        <v>515</v>
      </c>
      <c r="B377" s="149" t="s">
        <v>1087</v>
      </c>
      <c r="C377" s="58" t="s">
        <v>499</v>
      </c>
      <c r="D377" s="51" t="s">
        <v>11</v>
      </c>
      <c r="E377" s="43">
        <v>283.10000000000002</v>
      </c>
      <c r="F377" s="10"/>
      <c r="G377" s="34">
        <f>E377*F377</f>
        <v>0</v>
      </c>
      <c r="H377" s="35" t="e">
        <f t="shared" si="53"/>
        <v>#DIV/0!</v>
      </c>
      <c r="I377" s="35"/>
    </row>
    <row r="378" spans="1:9" s="36" customFormat="1" x14ac:dyDescent="0.25">
      <c r="A378" s="51" t="s">
        <v>849</v>
      </c>
      <c r="B378" s="149" t="s">
        <v>1091</v>
      </c>
      <c r="C378" s="58" t="s">
        <v>847</v>
      </c>
      <c r="D378" s="51" t="s">
        <v>11</v>
      </c>
      <c r="E378" s="43">
        <v>197.4</v>
      </c>
      <c r="F378" s="10"/>
      <c r="G378" s="34">
        <f>E378*F378</f>
        <v>0</v>
      </c>
      <c r="H378" s="35" t="e">
        <f t="shared" si="53"/>
        <v>#DIV/0!</v>
      </c>
      <c r="I378" s="35"/>
    </row>
    <row r="379" spans="1:9" s="36" customFormat="1" x14ac:dyDescent="0.25">
      <c r="A379" s="51" t="s">
        <v>850</v>
      </c>
      <c r="B379" s="149" t="s">
        <v>1092</v>
      </c>
      <c r="C379" s="58" t="s">
        <v>848</v>
      </c>
      <c r="D379" s="51" t="s">
        <v>11</v>
      </c>
      <c r="E379" s="43">
        <v>19.45</v>
      </c>
      <c r="F379" s="10"/>
      <c r="G379" s="34">
        <f>E379*F379</f>
        <v>0</v>
      </c>
      <c r="H379" s="35" t="e">
        <f t="shared" si="53"/>
        <v>#DIV/0!</v>
      </c>
      <c r="I379" s="35"/>
    </row>
    <row r="380" spans="1:9" s="11" customFormat="1" x14ac:dyDescent="0.25">
      <c r="A380" s="63" t="s">
        <v>672</v>
      </c>
      <c r="B380" s="63"/>
      <c r="C380" s="60" t="s">
        <v>673</v>
      </c>
      <c r="D380" s="53"/>
      <c r="E380" s="45"/>
      <c r="F380" s="148"/>
      <c r="G380" s="31">
        <f>G381+G385+G390+G393+G400</f>
        <v>0</v>
      </c>
      <c r="H380" s="32"/>
      <c r="I380" s="33" t="e">
        <f>G380/F485</f>
        <v>#DIV/0!</v>
      </c>
    </row>
    <row r="381" spans="1:9" x14ac:dyDescent="0.25">
      <c r="A381" s="50" t="s">
        <v>516</v>
      </c>
      <c r="B381" s="50"/>
      <c r="C381" s="57" t="s">
        <v>517</v>
      </c>
      <c r="D381" s="50"/>
      <c r="E381" s="42"/>
      <c r="F381" s="26"/>
      <c r="G381" s="26">
        <f>SUM(G382:G384)</f>
        <v>0</v>
      </c>
      <c r="H381" s="29"/>
      <c r="I381" s="29" t="e">
        <f>G381/G380</f>
        <v>#DIV/0!</v>
      </c>
    </row>
    <row r="382" spans="1:9" s="64" customFormat="1" x14ac:dyDescent="0.25">
      <c r="A382" s="55" t="s">
        <v>518</v>
      </c>
      <c r="B382" s="54" t="s">
        <v>921</v>
      </c>
      <c r="C382" s="61" t="s">
        <v>519</v>
      </c>
      <c r="D382" s="54" t="s">
        <v>11</v>
      </c>
      <c r="E382" s="46">
        <v>10</v>
      </c>
      <c r="F382" s="10"/>
      <c r="G382" s="37">
        <f>E382*F382</f>
        <v>0</v>
      </c>
      <c r="H382" s="38" t="e">
        <f>G382/$G$381</f>
        <v>#DIV/0!</v>
      </c>
      <c r="I382" s="38"/>
    </row>
    <row r="383" spans="1:9" s="64" customFormat="1" x14ac:dyDescent="0.25">
      <c r="A383" s="55" t="s">
        <v>520</v>
      </c>
      <c r="B383" s="151" t="s">
        <v>921</v>
      </c>
      <c r="C383" s="61" t="s">
        <v>26</v>
      </c>
      <c r="D383" s="54" t="s">
        <v>11</v>
      </c>
      <c r="E383" s="46">
        <v>10</v>
      </c>
      <c r="F383" s="10"/>
      <c r="G383" s="37">
        <f>E383*F383</f>
        <v>0</v>
      </c>
      <c r="H383" s="38" t="e">
        <f t="shared" ref="H383:H384" si="54">G383/$G$381</f>
        <v>#DIV/0!</v>
      </c>
      <c r="I383" s="38"/>
    </row>
    <row r="384" spans="1:9" s="64" customFormat="1" x14ac:dyDescent="0.25">
      <c r="A384" s="54" t="s">
        <v>521</v>
      </c>
      <c r="B384" s="149" t="s">
        <v>1093</v>
      </c>
      <c r="C384" s="61" t="s">
        <v>522</v>
      </c>
      <c r="D384" s="54" t="s">
        <v>11</v>
      </c>
      <c r="E384" s="46">
        <v>823.95</v>
      </c>
      <c r="F384" s="10"/>
      <c r="G384" s="37">
        <f>E384*F384</f>
        <v>0</v>
      </c>
      <c r="H384" s="38" t="e">
        <f t="shared" si="54"/>
        <v>#DIV/0!</v>
      </c>
      <c r="I384" s="38"/>
    </row>
    <row r="385" spans="1:9" x14ac:dyDescent="0.25">
      <c r="A385" s="50" t="s">
        <v>523</v>
      </c>
      <c r="B385" s="50"/>
      <c r="C385" s="57" t="s">
        <v>524</v>
      </c>
      <c r="D385" s="50"/>
      <c r="E385" s="42"/>
      <c r="F385" s="26"/>
      <c r="G385" s="26">
        <f>SUM(G386:G389)</f>
        <v>0</v>
      </c>
      <c r="H385" s="29"/>
      <c r="I385" s="29" t="e">
        <f>G385/G380</f>
        <v>#DIV/0!</v>
      </c>
    </row>
    <row r="386" spans="1:9" s="64" customFormat="1" x14ac:dyDescent="0.25">
      <c r="A386" s="54" t="s">
        <v>525</v>
      </c>
      <c r="B386" s="149" t="s">
        <v>1094</v>
      </c>
      <c r="C386" s="61" t="s">
        <v>526</v>
      </c>
      <c r="D386" s="54" t="s">
        <v>11</v>
      </c>
      <c r="E386" s="46">
        <v>19.93</v>
      </c>
      <c r="F386" s="10"/>
      <c r="G386" s="37">
        <f>E386*F386</f>
        <v>0</v>
      </c>
      <c r="H386" s="38" t="e">
        <f>G386/$G$385</f>
        <v>#DIV/0!</v>
      </c>
      <c r="I386" s="38"/>
    </row>
    <row r="387" spans="1:9" s="64" customFormat="1" x14ac:dyDescent="0.25">
      <c r="A387" s="54" t="s">
        <v>527</v>
      </c>
      <c r="B387" s="149" t="s">
        <v>1095</v>
      </c>
      <c r="C387" s="61" t="s">
        <v>528</v>
      </c>
      <c r="D387" s="54" t="s">
        <v>11</v>
      </c>
      <c r="E387" s="46">
        <v>4.8099999999999996</v>
      </c>
      <c r="F387" s="10"/>
      <c r="G387" s="37">
        <f>E387*F387</f>
        <v>0</v>
      </c>
      <c r="H387" s="38" t="e">
        <f t="shared" ref="H387:H389" si="55">G387/$G$385</f>
        <v>#DIV/0!</v>
      </c>
      <c r="I387" s="38"/>
    </row>
    <row r="388" spans="1:9" s="64" customFormat="1" x14ac:dyDescent="0.25">
      <c r="A388" s="54" t="s">
        <v>851</v>
      </c>
      <c r="B388" s="149" t="s">
        <v>1096</v>
      </c>
      <c r="C388" s="61" t="s">
        <v>853</v>
      </c>
      <c r="D388" s="54" t="s">
        <v>11</v>
      </c>
      <c r="E388" s="46">
        <v>545.38</v>
      </c>
      <c r="F388" s="10"/>
      <c r="G388" s="37">
        <f>E388*F388</f>
        <v>0</v>
      </c>
      <c r="H388" s="38" t="e">
        <f t="shared" si="55"/>
        <v>#DIV/0!</v>
      </c>
      <c r="I388" s="38"/>
    </row>
    <row r="389" spans="1:9" s="64" customFormat="1" x14ac:dyDescent="0.25">
      <c r="A389" s="54" t="s">
        <v>852</v>
      </c>
      <c r="B389" s="149" t="s">
        <v>1097</v>
      </c>
      <c r="C389" s="61" t="s">
        <v>854</v>
      </c>
      <c r="D389" s="54" t="s">
        <v>11</v>
      </c>
      <c r="E389" s="46">
        <v>278.57</v>
      </c>
      <c r="F389" s="10"/>
      <c r="G389" s="37">
        <f>E389*F389</f>
        <v>0</v>
      </c>
      <c r="H389" s="38" t="e">
        <f t="shared" si="55"/>
        <v>#DIV/0!</v>
      </c>
      <c r="I389" s="38"/>
    </row>
    <row r="390" spans="1:9" x14ac:dyDescent="0.25">
      <c r="A390" s="50" t="s">
        <v>855</v>
      </c>
      <c r="B390" s="50"/>
      <c r="C390" s="57" t="s">
        <v>858</v>
      </c>
      <c r="D390" s="50"/>
      <c r="E390" s="42"/>
      <c r="F390" s="26"/>
      <c r="G390" s="26">
        <f>SUM(G391:G392)</f>
        <v>0</v>
      </c>
      <c r="H390" s="29"/>
      <c r="I390" s="29" t="e">
        <f>G390/G380</f>
        <v>#DIV/0!</v>
      </c>
    </row>
    <row r="391" spans="1:9" s="64" customFormat="1" x14ac:dyDescent="0.25">
      <c r="A391" s="54" t="s">
        <v>856</v>
      </c>
      <c r="B391" s="149" t="s">
        <v>1098</v>
      </c>
      <c r="C391" s="61" t="s">
        <v>860</v>
      </c>
      <c r="D391" s="54" t="s">
        <v>31</v>
      </c>
      <c r="E391" s="46">
        <v>12.9</v>
      </c>
      <c r="F391" s="10"/>
      <c r="G391" s="37">
        <f>E391*F391</f>
        <v>0</v>
      </c>
      <c r="H391" s="38" t="e">
        <f>G391/G390</f>
        <v>#DIV/0!</v>
      </c>
      <c r="I391" s="38"/>
    </row>
    <row r="392" spans="1:9" s="64" customFormat="1" x14ac:dyDescent="0.25">
      <c r="A392" s="55" t="s">
        <v>857</v>
      </c>
      <c r="B392" s="151" t="s">
        <v>1099</v>
      </c>
      <c r="C392" s="61" t="s">
        <v>859</v>
      </c>
      <c r="D392" s="54" t="s">
        <v>31</v>
      </c>
      <c r="E392" s="46">
        <v>394.1</v>
      </c>
      <c r="F392" s="10"/>
      <c r="G392" s="37">
        <f>E392*F392</f>
        <v>0</v>
      </c>
      <c r="H392" s="38" t="e">
        <f>G392/G390</f>
        <v>#DIV/0!</v>
      </c>
      <c r="I392" s="38"/>
    </row>
    <row r="393" spans="1:9" x14ac:dyDescent="0.25">
      <c r="A393" s="50" t="s">
        <v>529</v>
      </c>
      <c r="B393" s="50"/>
      <c r="C393" s="57" t="s">
        <v>530</v>
      </c>
      <c r="D393" s="50"/>
      <c r="E393" s="42"/>
      <c r="F393" s="26"/>
      <c r="G393" s="26">
        <f>SUM(G394:G399)</f>
        <v>0</v>
      </c>
      <c r="H393" s="29"/>
      <c r="I393" s="29" t="e">
        <f>G393/G380</f>
        <v>#DIV/0!</v>
      </c>
    </row>
    <row r="394" spans="1:9" s="64" customFormat="1" x14ac:dyDescent="0.25">
      <c r="A394" s="54" t="s">
        <v>531</v>
      </c>
      <c r="B394" s="149" t="s">
        <v>1100</v>
      </c>
      <c r="C394" s="61" t="s">
        <v>532</v>
      </c>
      <c r="D394" s="54" t="s">
        <v>31</v>
      </c>
      <c r="E394" s="46">
        <v>1.9</v>
      </c>
      <c r="F394" s="10"/>
      <c r="G394" s="37">
        <f t="shared" ref="G394:G399" si="56">E394*F394</f>
        <v>0</v>
      </c>
      <c r="H394" s="38" t="e">
        <f>G394/$G$393</f>
        <v>#DIV/0!</v>
      </c>
      <c r="I394" s="38"/>
    </row>
    <row r="395" spans="1:9" s="64" customFormat="1" x14ac:dyDescent="0.25">
      <c r="A395" s="54" t="s">
        <v>861</v>
      </c>
      <c r="B395" s="149" t="s">
        <v>1101</v>
      </c>
      <c r="C395" s="61" t="s">
        <v>866</v>
      </c>
      <c r="D395" s="54" t="s">
        <v>31</v>
      </c>
      <c r="E395" s="46">
        <v>11.8</v>
      </c>
      <c r="F395" s="10"/>
      <c r="G395" s="37">
        <f t="shared" si="56"/>
        <v>0</v>
      </c>
      <c r="H395" s="38" t="e">
        <f t="shared" ref="H395:H399" si="57">G395/$G$393</f>
        <v>#DIV/0!</v>
      </c>
      <c r="I395" s="38"/>
    </row>
    <row r="396" spans="1:9" s="64" customFormat="1" x14ac:dyDescent="0.25">
      <c r="A396" s="55" t="s">
        <v>862</v>
      </c>
      <c r="B396" s="54" t="s">
        <v>921</v>
      </c>
      <c r="C396" s="61" t="s">
        <v>867</v>
      </c>
      <c r="D396" s="54" t="s">
        <v>31</v>
      </c>
      <c r="E396" s="46">
        <v>9.1</v>
      </c>
      <c r="F396" s="10"/>
      <c r="G396" s="37">
        <f t="shared" si="56"/>
        <v>0</v>
      </c>
      <c r="H396" s="38" t="e">
        <f t="shared" si="57"/>
        <v>#DIV/0!</v>
      </c>
      <c r="I396" s="38"/>
    </row>
    <row r="397" spans="1:9" s="64" customFormat="1" x14ac:dyDescent="0.25">
      <c r="A397" s="55" t="s">
        <v>863</v>
      </c>
      <c r="B397" s="54" t="s">
        <v>921</v>
      </c>
      <c r="C397" s="61" t="s">
        <v>868</v>
      </c>
      <c r="D397" s="54" t="s">
        <v>31</v>
      </c>
      <c r="E397" s="46">
        <v>17.5</v>
      </c>
      <c r="F397" s="10"/>
      <c r="G397" s="37">
        <f t="shared" si="56"/>
        <v>0</v>
      </c>
      <c r="H397" s="38" t="e">
        <f t="shared" si="57"/>
        <v>#DIV/0!</v>
      </c>
      <c r="I397" s="38"/>
    </row>
    <row r="398" spans="1:9" s="64" customFormat="1" x14ac:dyDescent="0.25">
      <c r="A398" s="55" t="s">
        <v>864</v>
      </c>
      <c r="B398" s="54" t="s">
        <v>921</v>
      </c>
      <c r="C398" s="61" t="s">
        <v>869</v>
      </c>
      <c r="D398" s="54" t="s">
        <v>31</v>
      </c>
      <c r="E398" s="46">
        <v>10.199999999999999</v>
      </c>
      <c r="F398" s="10"/>
      <c r="G398" s="37">
        <f t="shared" si="56"/>
        <v>0</v>
      </c>
      <c r="H398" s="38" t="e">
        <f t="shared" si="57"/>
        <v>#DIV/0!</v>
      </c>
      <c r="I398" s="38"/>
    </row>
    <row r="399" spans="1:9" s="64" customFormat="1" x14ac:dyDescent="0.25">
      <c r="A399" s="55" t="s">
        <v>865</v>
      </c>
      <c r="B399" s="54" t="s">
        <v>921</v>
      </c>
      <c r="C399" s="61" t="s">
        <v>870</v>
      </c>
      <c r="D399" s="54" t="s">
        <v>31</v>
      </c>
      <c r="E399" s="46">
        <v>3.9</v>
      </c>
      <c r="F399" s="10"/>
      <c r="G399" s="37">
        <f t="shared" si="56"/>
        <v>0</v>
      </c>
      <c r="H399" s="38" t="e">
        <f t="shared" si="57"/>
        <v>#DIV/0!</v>
      </c>
      <c r="I399" s="38"/>
    </row>
    <row r="400" spans="1:9" x14ac:dyDescent="0.25">
      <c r="A400" s="50" t="s">
        <v>533</v>
      </c>
      <c r="B400" s="50"/>
      <c r="C400" s="57" t="s">
        <v>534</v>
      </c>
      <c r="D400" s="50"/>
      <c r="E400" s="42"/>
      <c r="F400" s="26"/>
      <c r="G400" s="26">
        <f>SUM(G401)</f>
        <v>0</v>
      </c>
      <c r="H400" s="29"/>
      <c r="I400" s="29" t="e">
        <f>G400/G380</f>
        <v>#DIV/0!</v>
      </c>
    </row>
    <row r="401" spans="1:9" x14ac:dyDescent="0.25">
      <c r="A401" s="52" t="s">
        <v>535</v>
      </c>
      <c r="B401" s="149" t="s">
        <v>1100</v>
      </c>
      <c r="C401" s="59" t="s">
        <v>536</v>
      </c>
      <c r="D401" s="52" t="s">
        <v>31</v>
      </c>
      <c r="E401" s="44">
        <v>55.7</v>
      </c>
      <c r="F401" s="10"/>
      <c r="G401" s="27">
        <f>E401*F401</f>
        <v>0</v>
      </c>
      <c r="H401" s="30" t="e">
        <f>G401/G400</f>
        <v>#DIV/0!</v>
      </c>
      <c r="I401" s="30"/>
    </row>
    <row r="402" spans="1:9" s="11" customFormat="1" x14ac:dyDescent="0.25">
      <c r="A402" s="63" t="s">
        <v>674</v>
      </c>
      <c r="B402" s="63"/>
      <c r="C402" s="60" t="s">
        <v>538</v>
      </c>
      <c r="D402" s="53"/>
      <c r="E402" s="45"/>
      <c r="F402" s="148"/>
      <c r="G402" s="31">
        <f>G403+G408</f>
        <v>0</v>
      </c>
      <c r="H402" s="32"/>
      <c r="I402" s="33" t="e">
        <f>G402/F485</f>
        <v>#DIV/0!</v>
      </c>
    </row>
    <row r="403" spans="1:9" x14ac:dyDescent="0.25">
      <c r="A403" s="50" t="s">
        <v>537</v>
      </c>
      <c r="B403" s="50"/>
      <c r="C403" s="57" t="s">
        <v>538</v>
      </c>
      <c r="D403" s="50"/>
      <c r="E403" s="42"/>
      <c r="F403" s="26"/>
      <c r="G403" s="26">
        <f>SUM(G404:G407)</f>
        <v>0</v>
      </c>
      <c r="H403" s="29"/>
      <c r="I403" s="29" t="e">
        <f>G403/G402</f>
        <v>#DIV/0!</v>
      </c>
    </row>
    <row r="404" spans="1:9" s="64" customFormat="1" x14ac:dyDescent="0.25">
      <c r="A404" s="54" t="s">
        <v>539</v>
      </c>
      <c r="B404" s="149" t="s">
        <v>1102</v>
      </c>
      <c r="C404" s="61" t="s">
        <v>540</v>
      </c>
      <c r="D404" s="54" t="s">
        <v>11</v>
      </c>
      <c r="E404" s="46">
        <v>184.09</v>
      </c>
      <c r="F404" s="10"/>
      <c r="G404" s="37">
        <f>E404*F404</f>
        <v>0</v>
      </c>
      <c r="H404" s="38" t="e">
        <f>G404/G403</f>
        <v>#DIV/0!</v>
      </c>
      <c r="I404" s="38"/>
    </row>
    <row r="405" spans="1:9" s="64" customFormat="1" x14ac:dyDescent="0.25">
      <c r="A405" s="54" t="s">
        <v>541</v>
      </c>
      <c r="B405" s="149" t="s">
        <v>1103</v>
      </c>
      <c r="C405" s="61" t="s">
        <v>542</v>
      </c>
      <c r="D405" s="54" t="s">
        <v>11</v>
      </c>
      <c r="E405" s="46">
        <v>28.38</v>
      </c>
      <c r="F405" s="10"/>
      <c r="G405" s="37">
        <f>E405*F405</f>
        <v>0</v>
      </c>
      <c r="H405" s="38" t="e">
        <f>G405/G403</f>
        <v>#DIV/0!</v>
      </c>
      <c r="I405" s="38"/>
    </row>
    <row r="406" spans="1:9" s="64" customFormat="1" x14ac:dyDescent="0.25">
      <c r="A406" s="55" t="s">
        <v>543</v>
      </c>
      <c r="B406" s="151" t="s">
        <v>1104</v>
      </c>
      <c r="C406" s="61" t="s">
        <v>544</v>
      </c>
      <c r="D406" s="54" t="s">
        <v>11</v>
      </c>
      <c r="E406" s="46">
        <v>7.38</v>
      </c>
      <c r="F406" s="10"/>
      <c r="G406" s="37">
        <f>E406*F406</f>
        <v>0</v>
      </c>
      <c r="H406" s="38" t="e">
        <f>G406/G403</f>
        <v>#DIV/0!</v>
      </c>
      <c r="I406" s="38"/>
    </row>
    <row r="407" spans="1:9" s="64" customFormat="1" x14ac:dyDescent="0.25">
      <c r="A407" s="55" t="s">
        <v>545</v>
      </c>
      <c r="B407" s="54" t="s">
        <v>921</v>
      </c>
      <c r="C407" s="61" t="s">
        <v>546</v>
      </c>
      <c r="D407" s="54" t="s">
        <v>11</v>
      </c>
      <c r="E407" s="46">
        <v>21.89</v>
      </c>
      <c r="F407" s="10"/>
      <c r="G407" s="37">
        <f>E407*F407</f>
        <v>0</v>
      </c>
      <c r="H407" s="38" t="e">
        <f>G407/G403</f>
        <v>#DIV/0!</v>
      </c>
      <c r="I407" s="38"/>
    </row>
    <row r="408" spans="1:9" x14ac:dyDescent="0.25">
      <c r="A408" s="50" t="s">
        <v>547</v>
      </c>
      <c r="B408" s="50"/>
      <c r="C408" s="57" t="s">
        <v>548</v>
      </c>
      <c r="D408" s="50"/>
      <c r="E408" s="42"/>
      <c r="F408" s="26"/>
      <c r="G408" s="26">
        <f>SUM(G409)</f>
        <v>0</v>
      </c>
      <c r="H408" s="29"/>
      <c r="I408" s="29" t="e">
        <f>G408/G402</f>
        <v>#DIV/0!</v>
      </c>
    </row>
    <row r="409" spans="1:9" s="64" customFormat="1" x14ac:dyDescent="0.25">
      <c r="A409" s="55" t="s">
        <v>549</v>
      </c>
      <c r="B409" s="54" t="s">
        <v>921</v>
      </c>
      <c r="C409" s="61" t="s">
        <v>550</v>
      </c>
      <c r="D409" s="54" t="s">
        <v>34</v>
      </c>
      <c r="E409" s="46">
        <v>21</v>
      </c>
      <c r="F409" s="10"/>
      <c r="G409" s="37">
        <f>E409*F409</f>
        <v>0</v>
      </c>
      <c r="H409" s="38" t="e">
        <f>G409/G408</f>
        <v>#DIV/0!</v>
      </c>
      <c r="I409" s="38"/>
    </row>
    <row r="410" spans="1:9" s="11" customFormat="1" x14ac:dyDescent="0.25">
      <c r="A410" s="63" t="s">
        <v>675</v>
      </c>
      <c r="B410" s="63"/>
      <c r="C410" s="60" t="s">
        <v>676</v>
      </c>
      <c r="D410" s="53"/>
      <c r="E410" s="45"/>
      <c r="F410" s="148"/>
      <c r="G410" s="31">
        <f>G411+G415+G426</f>
        <v>0</v>
      </c>
      <c r="H410" s="32"/>
      <c r="I410" s="33" t="e">
        <f>G410/F485</f>
        <v>#DIV/0!</v>
      </c>
    </row>
    <row r="411" spans="1:9" x14ac:dyDescent="0.25">
      <c r="A411" s="50" t="s">
        <v>551</v>
      </c>
      <c r="B411" s="50"/>
      <c r="C411" s="57" t="s">
        <v>552</v>
      </c>
      <c r="D411" s="50"/>
      <c r="E411" s="42"/>
      <c r="F411" s="26"/>
      <c r="G411" s="26">
        <f>SUM(G412:G414)</f>
        <v>0</v>
      </c>
      <c r="H411" s="29"/>
      <c r="I411" s="29" t="e">
        <f>G411/G410</f>
        <v>#DIV/0!</v>
      </c>
    </row>
    <row r="412" spans="1:9" s="64" customFormat="1" x14ac:dyDescent="0.25">
      <c r="A412" s="54" t="s">
        <v>871</v>
      </c>
      <c r="B412" s="151" t="s">
        <v>1105</v>
      </c>
      <c r="C412" s="61" t="s">
        <v>872</v>
      </c>
      <c r="D412" s="54" t="s">
        <v>11</v>
      </c>
      <c r="E412" s="46">
        <v>878.53</v>
      </c>
      <c r="F412" s="10"/>
      <c r="G412" s="37">
        <f>E412*F412</f>
        <v>0</v>
      </c>
      <c r="H412" s="38" t="e">
        <f>G412/$G$411</f>
        <v>#DIV/0!</v>
      </c>
      <c r="I412" s="38"/>
    </row>
    <row r="413" spans="1:9" s="64" customFormat="1" x14ac:dyDescent="0.25">
      <c r="A413" s="54" t="s">
        <v>553</v>
      </c>
      <c r="B413" s="151" t="s">
        <v>1106</v>
      </c>
      <c r="C413" s="61" t="s">
        <v>554</v>
      </c>
      <c r="D413" s="54" t="s">
        <v>11</v>
      </c>
      <c r="E413" s="46">
        <v>1031</v>
      </c>
      <c r="F413" s="10"/>
      <c r="G413" s="37">
        <f>E413*F413</f>
        <v>0</v>
      </c>
      <c r="H413" s="38" t="e">
        <f t="shared" ref="H413:H414" si="58">G413/$G$411</f>
        <v>#DIV/0!</v>
      </c>
      <c r="I413" s="38"/>
    </row>
    <row r="414" spans="1:9" s="64" customFormat="1" x14ac:dyDescent="0.25">
      <c r="A414" s="54" t="s">
        <v>555</v>
      </c>
      <c r="B414" s="149" t="s">
        <v>1108</v>
      </c>
      <c r="C414" s="61" t="s">
        <v>556</v>
      </c>
      <c r="D414" s="54" t="s">
        <v>11</v>
      </c>
      <c r="E414" s="46">
        <v>999.57</v>
      </c>
      <c r="F414" s="10"/>
      <c r="G414" s="37">
        <f>E414*F414</f>
        <v>0</v>
      </c>
      <c r="H414" s="38" t="e">
        <f t="shared" si="58"/>
        <v>#DIV/0!</v>
      </c>
      <c r="I414" s="38"/>
    </row>
    <row r="415" spans="1:9" x14ac:dyDescent="0.25">
      <c r="A415" s="50" t="s">
        <v>558</v>
      </c>
      <c r="B415" s="50"/>
      <c r="C415" s="57" t="s">
        <v>559</v>
      </c>
      <c r="D415" s="50"/>
      <c r="E415" s="42"/>
      <c r="F415" s="26"/>
      <c r="G415" s="26">
        <f>SUM(G416:G425)</f>
        <v>0</v>
      </c>
      <c r="H415" s="29"/>
      <c r="I415" s="29" t="e">
        <f>G415/G410</f>
        <v>#DIV/0!</v>
      </c>
    </row>
    <row r="416" spans="1:9" s="64" customFormat="1" x14ac:dyDescent="0.25">
      <c r="A416" s="54" t="s">
        <v>873</v>
      </c>
      <c r="B416" s="151" t="s">
        <v>1109</v>
      </c>
      <c r="C416" s="61" t="s">
        <v>560</v>
      </c>
      <c r="D416" s="54" t="s">
        <v>11</v>
      </c>
      <c r="E416" s="46">
        <v>171.66</v>
      </c>
      <c r="F416" s="10"/>
      <c r="G416" s="37">
        <f t="shared" ref="G416:G425" si="59">E416*F416</f>
        <v>0</v>
      </c>
      <c r="H416" s="38" t="e">
        <f>G416/$G$415</f>
        <v>#DIV/0!</v>
      </c>
      <c r="I416" s="38"/>
    </row>
    <row r="417" spans="1:9" s="64" customFormat="1" x14ac:dyDescent="0.25">
      <c r="A417" s="54" t="s">
        <v>561</v>
      </c>
      <c r="B417" s="151" t="s">
        <v>1107</v>
      </c>
      <c r="C417" s="61" t="s">
        <v>562</v>
      </c>
      <c r="D417" s="54" t="s">
        <v>11</v>
      </c>
      <c r="E417" s="46">
        <v>373.19</v>
      </c>
      <c r="F417" s="10"/>
      <c r="G417" s="37">
        <f t="shared" si="59"/>
        <v>0</v>
      </c>
      <c r="H417" s="38" t="e">
        <f t="shared" ref="H417:H424" si="60">G417/$G$415</f>
        <v>#DIV/0!</v>
      </c>
      <c r="I417" s="38"/>
    </row>
    <row r="418" spans="1:9" s="64" customFormat="1" x14ac:dyDescent="0.25">
      <c r="A418" s="55" t="s">
        <v>563</v>
      </c>
      <c r="B418" s="54" t="s">
        <v>921</v>
      </c>
      <c r="C418" s="61" t="s">
        <v>564</v>
      </c>
      <c r="D418" s="54" t="s">
        <v>31</v>
      </c>
      <c r="E418" s="46">
        <v>282.7</v>
      </c>
      <c r="F418" s="10"/>
      <c r="G418" s="37">
        <f t="shared" si="59"/>
        <v>0</v>
      </c>
      <c r="H418" s="38" t="e">
        <f t="shared" si="60"/>
        <v>#DIV/0!</v>
      </c>
      <c r="I418" s="38"/>
    </row>
    <row r="419" spans="1:9" s="64" customFormat="1" x14ac:dyDescent="0.25">
      <c r="A419" s="55" t="s">
        <v>874</v>
      </c>
      <c r="B419" s="54" t="s">
        <v>921</v>
      </c>
      <c r="C419" s="61" t="s">
        <v>875</v>
      </c>
      <c r="D419" s="54" t="s">
        <v>31</v>
      </c>
      <c r="E419" s="46">
        <v>16.600000000000001</v>
      </c>
      <c r="F419" s="10"/>
      <c r="G419" s="37">
        <f t="shared" si="59"/>
        <v>0</v>
      </c>
      <c r="H419" s="38" t="e">
        <f t="shared" si="60"/>
        <v>#DIV/0!</v>
      </c>
      <c r="I419" s="38"/>
    </row>
    <row r="420" spans="1:9" s="64" customFormat="1" x14ac:dyDescent="0.25">
      <c r="A420" s="55" t="s">
        <v>876</v>
      </c>
      <c r="B420" s="54" t="s">
        <v>921</v>
      </c>
      <c r="C420" s="61" t="s">
        <v>875</v>
      </c>
      <c r="D420" s="54" t="s">
        <v>31</v>
      </c>
      <c r="E420" s="46">
        <v>15.9</v>
      </c>
      <c r="F420" s="10"/>
      <c r="G420" s="37">
        <f t="shared" si="59"/>
        <v>0</v>
      </c>
      <c r="H420" s="38" t="e">
        <f t="shared" si="60"/>
        <v>#DIV/0!</v>
      </c>
      <c r="I420" s="38"/>
    </row>
    <row r="421" spans="1:9" s="64" customFormat="1" x14ac:dyDescent="0.25">
      <c r="A421" s="55" t="s">
        <v>877</v>
      </c>
      <c r="B421" s="54" t="s">
        <v>921</v>
      </c>
      <c r="C421" s="61" t="s">
        <v>875</v>
      </c>
      <c r="D421" s="54" t="s">
        <v>31</v>
      </c>
      <c r="E421" s="46">
        <v>22.75</v>
      </c>
      <c r="F421" s="10"/>
      <c r="G421" s="37">
        <f t="shared" si="59"/>
        <v>0</v>
      </c>
      <c r="H421" s="38" t="e">
        <f t="shared" si="60"/>
        <v>#DIV/0!</v>
      </c>
      <c r="I421" s="38"/>
    </row>
    <row r="422" spans="1:9" s="64" customFormat="1" x14ac:dyDescent="0.25">
      <c r="A422" s="55" t="s">
        <v>878</v>
      </c>
      <c r="B422" s="54" t="s">
        <v>921</v>
      </c>
      <c r="C422" s="61" t="s">
        <v>875</v>
      </c>
      <c r="D422" s="54" t="s">
        <v>31</v>
      </c>
      <c r="E422" s="46">
        <v>14.4</v>
      </c>
      <c r="F422" s="10"/>
      <c r="G422" s="37">
        <f t="shared" si="59"/>
        <v>0</v>
      </c>
      <c r="H422" s="38" t="e">
        <f t="shared" si="60"/>
        <v>#DIV/0!</v>
      </c>
      <c r="I422" s="38"/>
    </row>
    <row r="423" spans="1:9" s="64" customFormat="1" x14ac:dyDescent="0.25">
      <c r="A423" s="55" t="s">
        <v>879</v>
      </c>
      <c r="B423" s="54" t="s">
        <v>921</v>
      </c>
      <c r="C423" s="61" t="s">
        <v>875</v>
      </c>
      <c r="D423" s="54" t="s">
        <v>31</v>
      </c>
      <c r="E423" s="46">
        <v>23.5</v>
      </c>
      <c r="F423" s="10"/>
      <c r="G423" s="37">
        <f t="shared" si="59"/>
        <v>0</v>
      </c>
      <c r="H423" s="38" t="e">
        <f t="shared" si="60"/>
        <v>#DIV/0!</v>
      </c>
      <c r="I423" s="38"/>
    </row>
    <row r="424" spans="1:9" s="64" customFormat="1" x14ac:dyDescent="0.25">
      <c r="A424" s="55" t="s">
        <v>880</v>
      </c>
      <c r="B424" s="54" t="s">
        <v>921</v>
      </c>
      <c r="C424" s="61" t="s">
        <v>875</v>
      </c>
      <c r="D424" s="54" t="s">
        <v>31</v>
      </c>
      <c r="E424" s="46">
        <v>30.43</v>
      </c>
      <c r="F424" s="10"/>
      <c r="G424" s="37">
        <f t="shared" si="59"/>
        <v>0</v>
      </c>
      <c r="H424" s="38" t="e">
        <f t="shared" si="60"/>
        <v>#DIV/0!</v>
      </c>
      <c r="I424" s="38"/>
    </row>
    <row r="425" spans="1:9" s="64" customFormat="1" x14ac:dyDescent="0.25">
      <c r="A425" s="55" t="s">
        <v>881</v>
      </c>
      <c r="B425" s="54" t="s">
        <v>921</v>
      </c>
      <c r="C425" s="61" t="s">
        <v>875</v>
      </c>
      <c r="D425" s="54" t="s">
        <v>31</v>
      </c>
      <c r="E425" s="46">
        <v>25.76</v>
      </c>
      <c r="F425" s="10"/>
      <c r="G425" s="37">
        <f t="shared" si="59"/>
        <v>0</v>
      </c>
      <c r="H425" s="38" t="e">
        <f>G425/$G$415</f>
        <v>#DIV/0!</v>
      </c>
      <c r="I425" s="38"/>
    </row>
    <row r="426" spans="1:9" x14ac:dyDescent="0.25">
      <c r="A426" s="50" t="s">
        <v>565</v>
      </c>
      <c r="B426" s="50"/>
      <c r="C426" s="57" t="s">
        <v>566</v>
      </c>
      <c r="D426" s="50"/>
      <c r="E426" s="42"/>
      <c r="F426" s="26"/>
      <c r="G426" s="26">
        <f>SUM(G427:G428)</f>
        <v>0</v>
      </c>
      <c r="H426" s="29"/>
      <c r="I426" s="29" t="e">
        <f>G426/G410</f>
        <v>#DIV/0!</v>
      </c>
    </row>
    <row r="427" spans="1:9" s="64" customFormat="1" x14ac:dyDescent="0.25">
      <c r="A427" s="54" t="s">
        <v>567</v>
      </c>
      <c r="B427" s="149" t="s">
        <v>1110</v>
      </c>
      <c r="C427" s="61" t="s">
        <v>557</v>
      </c>
      <c r="D427" s="54" t="s">
        <v>11</v>
      </c>
      <c r="E427" s="46">
        <v>480.5</v>
      </c>
      <c r="F427" s="10"/>
      <c r="G427" s="37">
        <f>E427*F427</f>
        <v>0</v>
      </c>
      <c r="H427" s="38" t="e">
        <f>G427/$G$426</f>
        <v>#DIV/0!</v>
      </c>
      <c r="I427" s="38"/>
    </row>
    <row r="428" spans="1:9" s="64" customFormat="1" x14ac:dyDescent="0.25">
      <c r="A428" s="55" t="s">
        <v>882</v>
      </c>
      <c r="B428" s="151" t="s">
        <v>1111</v>
      </c>
      <c r="C428" s="61" t="s">
        <v>883</v>
      </c>
      <c r="D428" s="54" t="s">
        <v>11</v>
      </c>
      <c r="E428" s="46">
        <v>113.9</v>
      </c>
      <c r="F428" s="10"/>
      <c r="G428" s="37">
        <f>E428*F428</f>
        <v>0</v>
      </c>
      <c r="H428" s="38" t="e">
        <f>G428/$G$426</f>
        <v>#DIV/0!</v>
      </c>
      <c r="I428" s="38"/>
    </row>
    <row r="429" spans="1:9" s="11" customFormat="1" x14ac:dyDescent="0.25">
      <c r="A429" s="63" t="s">
        <v>677</v>
      </c>
      <c r="B429" s="63"/>
      <c r="C429" s="60" t="s">
        <v>678</v>
      </c>
      <c r="D429" s="53"/>
      <c r="E429" s="45"/>
      <c r="F429" s="148"/>
      <c r="G429" s="31">
        <f>G430+G436+G444+G446+G459+G466+G468+G472+G474</f>
        <v>0</v>
      </c>
      <c r="H429" s="32"/>
      <c r="I429" s="33" t="e">
        <f>G429/F485</f>
        <v>#DIV/0!</v>
      </c>
    </row>
    <row r="430" spans="1:9" x14ac:dyDescent="0.25">
      <c r="A430" s="50" t="s">
        <v>568</v>
      </c>
      <c r="B430" s="50"/>
      <c r="C430" s="57" t="s">
        <v>569</v>
      </c>
      <c r="D430" s="50"/>
      <c r="E430" s="42"/>
      <c r="F430" s="26"/>
      <c r="G430" s="26">
        <f>SUM(G431:G435)</f>
        <v>0</v>
      </c>
      <c r="H430" s="29"/>
      <c r="I430" s="29" t="e">
        <f>G430/G429</f>
        <v>#DIV/0!</v>
      </c>
    </row>
    <row r="431" spans="1:9" s="64" customFormat="1" x14ac:dyDescent="0.25">
      <c r="A431" s="55" t="s">
        <v>570</v>
      </c>
      <c r="B431" s="54" t="s">
        <v>921</v>
      </c>
      <c r="C431" s="61" t="s">
        <v>571</v>
      </c>
      <c r="D431" s="54" t="s">
        <v>31</v>
      </c>
      <c r="E431" s="46">
        <v>226</v>
      </c>
      <c r="F431" s="10"/>
      <c r="G431" s="37">
        <f>E431*F431</f>
        <v>0</v>
      </c>
      <c r="H431" s="38" t="e">
        <f>G431/$G$430</f>
        <v>#DIV/0!</v>
      </c>
      <c r="I431" s="38"/>
    </row>
    <row r="432" spans="1:9" s="64" customFormat="1" x14ac:dyDescent="0.25">
      <c r="A432" s="54" t="s">
        <v>910</v>
      </c>
      <c r="B432" s="149" t="s">
        <v>1112</v>
      </c>
      <c r="C432" s="61" t="s">
        <v>1113</v>
      </c>
      <c r="D432" s="54" t="s">
        <v>31</v>
      </c>
      <c r="E432" s="46">
        <v>13.79</v>
      </c>
      <c r="F432" s="10"/>
      <c r="G432" s="37">
        <f>E432*F432</f>
        <v>0</v>
      </c>
      <c r="H432" s="38" t="e">
        <f t="shared" ref="H432:H434" si="61">G432/$G$430</f>
        <v>#DIV/0!</v>
      </c>
      <c r="I432" s="38"/>
    </row>
    <row r="433" spans="1:9" s="64" customFormat="1" x14ac:dyDescent="0.25">
      <c r="A433" s="54" t="s">
        <v>884</v>
      </c>
      <c r="B433" s="149" t="s">
        <v>1114</v>
      </c>
      <c r="C433" s="61" t="s">
        <v>886</v>
      </c>
      <c r="D433" s="54" t="s">
        <v>11</v>
      </c>
      <c r="E433" s="46">
        <v>5.25</v>
      </c>
      <c r="F433" s="10"/>
      <c r="G433" s="37">
        <f>E433*F433</f>
        <v>0</v>
      </c>
      <c r="H433" s="38" t="e">
        <f t="shared" si="61"/>
        <v>#DIV/0!</v>
      </c>
      <c r="I433" s="38"/>
    </row>
    <row r="434" spans="1:9" s="64" customFormat="1" x14ac:dyDescent="0.25">
      <c r="A434" s="55" t="s">
        <v>885</v>
      </c>
      <c r="B434" s="151" t="s">
        <v>1112</v>
      </c>
      <c r="C434" s="61" t="s">
        <v>887</v>
      </c>
      <c r="D434" s="54" t="s">
        <v>11</v>
      </c>
      <c r="E434" s="46">
        <v>66.08</v>
      </c>
      <c r="F434" s="10"/>
      <c r="G434" s="37">
        <f>E434*F434</f>
        <v>0</v>
      </c>
      <c r="H434" s="38" t="e">
        <f t="shared" si="61"/>
        <v>#DIV/0!</v>
      </c>
      <c r="I434" s="38"/>
    </row>
    <row r="435" spans="1:9" s="64" customFormat="1" x14ac:dyDescent="0.25">
      <c r="A435" s="55" t="s">
        <v>572</v>
      </c>
      <c r="B435" s="54" t="s">
        <v>921</v>
      </c>
      <c r="C435" s="61" t="s">
        <v>573</v>
      </c>
      <c r="D435" s="54" t="s">
        <v>11</v>
      </c>
      <c r="E435" s="46">
        <v>2.4</v>
      </c>
      <c r="F435" s="10"/>
      <c r="G435" s="37">
        <f>E435*F435</f>
        <v>0</v>
      </c>
      <c r="H435" s="38" t="e">
        <f>G435/$G$430</f>
        <v>#DIV/0!</v>
      </c>
      <c r="I435" s="38"/>
    </row>
    <row r="436" spans="1:9" x14ac:dyDescent="0.25">
      <c r="A436" s="50" t="s">
        <v>574</v>
      </c>
      <c r="B436" s="50"/>
      <c r="C436" s="57" t="s">
        <v>575</v>
      </c>
      <c r="D436" s="50"/>
      <c r="E436" s="42"/>
      <c r="F436" s="26"/>
      <c r="G436" s="26">
        <f>SUM(G437:G443)</f>
        <v>0</v>
      </c>
      <c r="H436" s="29"/>
      <c r="I436" s="29" t="e">
        <f>G436/G429</f>
        <v>#DIV/0!</v>
      </c>
    </row>
    <row r="437" spans="1:9" s="64" customFormat="1" x14ac:dyDescent="0.25">
      <c r="A437" s="55" t="s">
        <v>576</v>
      </c>
      <c r="B437" s="54" t="s">
        <v>921</v>
      </c>
      <c r="C437" s="61" t="s">
        <v>577</v>
      </c>
      <c r="D437" s="54" t="s">
        <v>11</v>
      </c>
      <c r="E437" s="46">
        <v>99.76</v>
      </c>
      <c r="F437" s="10"/>
      <c r="G437" s="37">
        <f t="shared" ref="G437:G443" si="62">E437*F437</f>
        <v>0</v>
      </c>
      <c r="H437" s="38" t="e">
        <f t="shared" ref="H437:H443" si="63">G437/$G$436</f>
        <v>#DIV/0!</v>
      </c>
      <c r="I437" s="38"/>
    </row>
    <row r="438" spans="1:9" s="64" customFormat="1" x14ac:dyDescent="0.25">
      <c r="A438" s="55" t="s">
        <v>578</v>
      </c>
      <c r="B438" s="54" t="s">
        <v>921</v>
      </c>
      <c r="C438" s="61" t="s">
        <v>579</v>
      </c>
      <c r="D438" s="54" t="s">
        <v>31</v>
      </c>
      <c r="E438" s="46">
        <v>35.9</v>
      </c>
      <c r="F438" s="10"/>
      <c r="G438" s="37">
        <f t="shared" si="62"/>
        <v>0</v>
      </c>
      <c r="H438" s="38" t="e">
        <f t="shared" si="63"/>
        <v>#DIV/0!</v>
      </c>
      <c r="I438" s="38"/>
    </row>
    <row r="439" spans="1:9" s="64" customFormat="1" x14ac:dyDescent="0.25">
      <c r="A439" s="54" t="s">
        <v>888</v>
      </c>
      <c r="B439" s="54" t="s">
        <v>921</v>
      </c>
      <c r="C439" s="61" t="s">
        <v>889</v>
      </c>
      <c r="D439" s="54" t="s">
        <v>11</v>
      </c>
      <c r="E439" s="46">
        <v>662.84</v>
      </c>
      <c r="F439" s="10"/>
      <c r="G439" s="37">
        <f t="shared" si="62"/>
        <v>0</v>
      </c>
      <c r="H439" s="38" t="e">
        <f t="shared" si="63"/>
        <v>#DIV/0!</v>
      </c>
      <c r="I439" s="38"/>
    </row>
    <row r="440" spans="1:9" s="64" customFormat="1" x14ac:dyDescent="0.25">
      <c r="A440" s="55" t="s">
        <v>580</v>
      </c>
      <c r="B440" s="54" t="s">
        <v>921</v>
      </c>
      <c r="C440" s="61" t="s">
        <v>581</v>
      </c>
      <c r="D440" s="54" t="s">
        <v>11</v>
      </c>
      <c r="E440" s="46">
        <v>32.5</v>
      </c>
      <c r="F440" s="10"/>
      <c r="G440" s="37">
        <f t="shared" si="62"/>
        <v>0</v>
      </c>
      <c r="H440" s="38" t="e">
        <f t="shared" si="63"/>
        <v>#DIV/0!</v>
      </c>
      <c r="I440" s="38"/>
    </row>
    <row r="441" spans="1:9" s="64" customFormat="1" x14ac:dyDescent="0.25">
      <c r="A441" s="55" t="s">
        <v>582</v>
      </c>
      <c r="B441" s="153" t="s">
        <v>921</v>
      </c>
      <c r="C441" s="61" t="s">
        <v>583</v>
      </c>
      <c r="D441" s="54" t="s">
        <v>11</v>
      </c>
      <c r="E441" s="46">
        <v>729.39</v>
      </c>
      <c r="F441" s="10"/>
      <c r="G441" s="37">
        <f t="shared" si="62"/>
        <v>0</v>
      </c>
      <c r="H441" s="38" t="e">
        <f t="shared" si="63"/>
        <v>#DIV/0!</v>
      </c>
      <c r="I441" s="38"/>
    </row>
    <row r="442" spans="1:9" s="64" customFormat="1" x14ac:dyDescent="0.25">
      <c r="A442" s="54" t="s">
        <v>584</v>
      </c>
      <c r="B442" s="54" t="s">
        <v>921</v>
      </c>
      <c r="C442" s="61" t="s">
        <v>585</v>
      </c>
      <c r="D442" s="54" t="s">
        <v>11</v>
      </c>
      <c r="E442" s="46">
        <v>34.049999999999997</v>
      </c>
      <c r="F442" s="10"/>
      <c r="G442" s="37">
        <f t="shared" si="62"/>
        <v>0</v>
      </c>
      <c r="H442" s="38" t="e">
        <f t="shared" si="63"/>
        <v>#DIV/0!</v>
      </c>
      <c r="I442" s="38"/>
    </row>
    <row r="443" spans="1:9" s="64" customFormat="1" x14ac:dyDescent="0.25">
      <c r="A443" s="54" t="s">
        <v>586</v>
      </c>
      <c r="B443" s="149" t="s">
        <v>1094</v>
      </c>
      <c r="C443" s="61" t="s">
        <v>587</v>
      </c>
      <c r="D443" s="54" t="s">
        <v>11</v>
      </c>
      <c r="E443" s="46">
        <v>34.049999999999997</v>
      </c>
      <c r="F443" s="10"/>
      <c r="G443" s="37">
        <f t="shared" si="62"/>
        <v>0</v>
      </c>
      <c r="H443" s="38" t="e">
        <f t="shared" si="63"/>
        <v>#DIV/0!</v>
      </c>
      <c r="I443" s="38"/>
    </row>
    <row r="444" spans="1:9" x14ac:dyDescent="0.25">
      <c r="A444" s="50" t="s">
        <v>588</v>
      </c>
      <c r="B444" s="50"/>
      <c r="C444" s="57" t="s">
        <v>589</v>
      </c>
      <c r="D444" s="50"/>
      <c r="E444" s="42"/>
      <c r="F444" s="26"/>
      <c r="G444" s="26">
        <f>SUM(G445)</f>
        <v>0</v>
      </c>
      <c r="H444" s="29"/>
      <c r="I444" s="29" t="e">
        <f>G444/G429</f>
        <v>#DIV/0!</v>
      </c>
    </row>
    <row r="445" spans="1:9" x14ac:dyDescent="0.25">
      <c r="A445" s="52" t="s">
        <v>590</v>
      </c>
      <c r="B445" s="150" t="s">
        <v>1115</v>
      </c>
      <c r="C445" s="59" t="s">
        <v>591</v>
      </c>
      <c r="D445" s="52" t="s">
        <v>11</v>
      </c>
      <c r="E445" s="44">
        <f>E22-894.78</f>
        <v>3520.42</v>
      </c>
      <c r="F445" s="10"/>
      <c r="G445" s="27">
        <f>E445*F445</f>
        <v>0</v>
      </c>
      <c r="H445" s="30" t="e">
        <f>G445/$G$444</f>
        <v>#DIV/0!</v>
      </c>
      <c r="I445" s="30"/>
    </row>
    <row r="446" spans="1:9" x14ac:dyDescent="0.25">
      <c r="A446" s="50" t="s">
        <v>689</v>
      </c>
      <c r="B446" s="50"/>
      <c r="C446" s="57" t="s">
        <v>690</v>
      </c>
      <c r="D446" s="50"/>
      <c r="E446" s="42"/>
      <c r="F446" s="26"/>
      <c r="G446" s="26">
        <f>SUM(G447:G458)</f>
        <v>0</v>
      </c>
      <c r="H446" s="29"/>
      <c r="I446" s="29" t="e">
        <f>G446/G429</f>
        <v>#DIV/0!</v>
      </c>
    </row>
    <row r="447" spans="1:9" s="64" customFormat="1" x14ac:dyDescent="0.25">
      <c r="A447" s="55" t="s">
        <v>592</v>
      </c>
      <c r="B447" s="54" t="s">
        <v>921</v>
      </c>
      <c r="C447" s="61" t="s">
        <v>593</v>
      </c>
      <c r="D447" s="54" t="s">
        <v>31</v>
      </c>
      <c r="E447" s="46">
        <v>132.1</v>
      </c>
      <c r="F447" s="10"/>
      <c r="G447" s="37">
        <f t="shared" ref="G447:G458" si="64">E447*F447</f>
        <v>0</v>
      </c>
      <c r="H447" s="38" t="e">
        <f>G447/$G$446</f>
        <v>#DIV/0!</v>
      </c>
      <c r="I447" s="38"/>
    </row>
    <row r="448" spans="1:9" s="64" customFormat="1" x14ac:dyDescent="0.25">
      <c r="A448" s="55" t="s">
        <v>594</v>
      </c>
      <c r="B448" s="54" t="s">
        <v>921</v>
      </c>
      <c r="C448" s="61" t="s">
        <v>595</v>
      </c>
      <c r="D448" s="54" t="s">
        <v>31</v>
      </c>
      <c r="E448" s="46">
        <v>59.8</v>
      </c>
      <c r="F448" s="10"/>
      <c r="G448" s="37">
        <f t="shared" si="64"/>
        <v>0</v>
      </c>
      <c r="H448" s="38" t="e">
        <f t="shared" ref="H448:H457" si="65">G448/$G$446</f>
        <v>#DIV/0!</v>
      </c>
      <c r="I448" s="38"/>
    </row>
    <row r="449" spans="1:9" s="64" customFormat="1" x14ac:dyDescent="0.25">
      <c r="A449" s="55" t="s">
        <v>596</v>
      </c>
      <c r="B449" s="54" t="s">
        <v>921</v>
      </c>
      <c r="C449" s="61" t="s">
        <v>597</v>
      </c>
      <c r="D449" s="54" t="s">
        <v>31</v>
      </c>
      <c r="E449" s="46">
        <v>59.8</v>
      </c>
      <c r="F449" s="10"/>
      <c r="G449" s="37">
        <f t="shared" si="64"/>
        <v>0</v>
      </c>
      <c r="H449" s="38" t="e">
        <f t="shared" si="65"/>
        <v>#DIV/0!</v>
      </c>
      <c r="I449" s="38"/>
    </row>
    <row r="450" spans="1:9" s="64" customFormat="1" x14ac:dyDescent="0.25">
      <c r="A450" s="54" t="s">
        <v>890</v>
      </c>
      <c r="B450" s="54" t="s">
        <v>921</v>
      </c>
      <c r="C450" s="61" t="s">
        <v>599</v>
      </c>
      <c r="D450" s="54" t="s">
        <v>31</v>
      </c>
      <c r="E450" s="46">
        <v>5</v>
      </c>
      <c r="F450" s="10"/>
      <c r="G450" s="37">
        <f t="shared" si="64"/>
        <v>0</v>
      </c>
      <c r="H450" s="38" t="e">
        <f t="shared" si="65"/>
        <v>#DIV/0!</v>
      </c>
      <c r="I450" s="38"/>
    </row>
    <row r="451" spans="1:9" s="64" customFormat="1" x14ac:dyDescent="0.25">
      <c r="A451" s="55" t="s">
        <v>911</v>
      </c>
      <c r="B451" s="54" t="s">
        <v>921</v>
      </c>
      <c r="C451" s="61" t="s">
        <v>598</v>
      </c>
      <c r="D451" s="54" t="s">
        <v>34</v>
      </c>
      <c r="E451" s="46">
        <v>2</v>
      </c>
      <c r="F451" s="10"/>
      <c r="G451" s="37">
        <f t="shared" si="64"/>
        <v>0</v>
      </c>
      <c r="H451" s="38" t="e">
        <f t="shared" si="65"/>
        <v>#DIV/0!</v>
      </c>
      <c r="I451" s="38"/>
    </row>
    <row r="452" spans="1:9" s="64" customFormat="1" x14ac:dyDescent="0.25">
      <c r="A452" s="54" t="s">
        <v>600</v>
      </c>
      <c r="B452" s="149" t="s">
        <v>1116</v>
      </c>
      <c r="C452" s="61" t="s">
        <v>601</v>
      </c>
      <c r="D452" s="54" t="s">
        <v>31</v>
      </c>
      <c r="E452" s="46">
        <v>83</v>
      </c>
      <c r="F452" s="10"/>
      <c r="G452" s="37">
        <f t="shared" si="64"/>
        <v>0</v>
      </c>
      <c r="H452" s="38" t="e">
        <f t="shared" si="65"/>
        <v>#DIV/0!</v>
      </c>
      <c r="I452" s="38"/>
    </row>
    <row r="453" spans="1:9" s="64" customFormat="1" x14ac:dyDescent="0.25">
      <c r="A453" s="54" t="s">
        <v>602</v>
      </c>
      <c r="B453" s="149" t="s">
        <v>1117</v>
      </c>
      <c r="C453" s="61" t="s">
        <v>603</v>
      </c>
      <c r="D453" s="54" t="s">
        <v>31</v>
      </c>
      <c r="E453" s="46">
        <v>49</v>
      </c>
      <c r="F453" s="10"/>
      <c r="G453" s="37">
        <f t="shared" si="64"/>
        <v>0</v>
      </c>
      <c r="H453" s="38" t="e">
        <f t="shared" si="65"/>
        <v>#DIV/0!</v>
      </c>
      <c r="I453" s="38"/>
    </row>
    <row r="454" spans="1:9" s="64" customFormat="1" x14ac:dyDescent="0.25">
      <c r="A454" s="54" t="s">
        <v>891</v>
      </c>
      <c r="B454" s="149" t="s">
        <v>1118</v>
      </c>
      <c r="C454" s="61" t="s">
        <v>895</v>
      </c>
      <c r="D454" s="54" t="s">
        <v>31</v>
      </c>
      <c r="E454" s="46">
        <v>0.8</v>
      </c>
      <c r="F454" s="10"/>
      <c r="G454" s="37">
        <f t="shared" si="64"/>
        <v>0</v>
      </c>
      <c r="H454" s="38" t="e">
        <f t="shared" si="65"/>
        <v>#DIV/0!</v>
      </c>
      <c r="I454" s="38"/>
    </row>
    <row r="455" spans="1:9" s="64" customFormat="1" x14ac:dyDescent="0.25">
      <c r="A455" s="54" t="s">
        <v>892</v>
      </c>
      <c r="B455" s="149" t="s">
        <v>1119</v>
      </c>
      <c r="C455" s="61" t="s">
        <v>896</v>
      </c>
      <c r="D455" s="54" t="s">
        <v>16</v>
      </c>
      <c r="E455" s="46">
        <v>4.95</v>
      </c>
      <c r="F455" s="10"/>
      <c r="G455" s="37">
        <f t="shared" si="64"/>
        <v>0</v>
      </c>
      <c r="H455" s="38" t="e">
        <f t="shared" si="65"/>
        <v>#DIV/0!</v>
      </c>
      <c r="I455" s="38"/>
    </row>
    <row r="456" spans="1:9" s="64" customFormat="1" x14ac:dyDescent="0.25">
      <c r="A456" s="54" t="s">
        <v>893</v>
      </c>
      <c r="B456" s="149" t="s">
        <v>1120</v>
      </c>
      <c r="C456" s="61" t="s">
        <v>897</v>
      </c>
      <c r="D456" s="54" t="s">
        <v>11</v>
      </c>
      <c r="E456" s="46">
        <v>17.3</v>
      </c>
      <c r="F456" s="10"/>
      <c r="G456" s="37">
        <f t="shared" si="64"/>
        <v>0</v>
      </c>
      <c r="H456" s="38" t="e">
        <f t="shared" si="65"/>
        <v>#DIV/0!</v>
      </c>
      <c r="I456" s="38"/>
    </row>
    <row r="457" spans="1:9" s="64" customFormat="1" x14ac:dyDescent="0.25">
      <c r="A457" s="55" t="s">
        <v>604</v>
      </c>
      <c r="B457" s="54" t="s">
        <v>921</v>
      </c>
      <c r="C457" s="61" t="s">
        <v>605</v>
      </c>
      <c r="D457" s="54" t="s">
        <v>34</v>
      </c>
      <c r="E457" s="46">
        <v>8</v>
      </c>
      <c r="F457" s="10"/>
      <c r="G457" s="37">
        <f t="shared" si="64"/>
        <v>0</v>
      </c>
      <c r="H457" s="38" t="e">
        <f t="shared" si="65"/>
        <v>#DIV/0!</v>
      </c>
      <c r="I457" s="38"/>
    </row>
    <row r="458" spans="1:9" s="64" customFormat="1" x14ac:dyDescent="0.25">
      <c r="A458" s="55" t="s">
        <v>894</v>
      </c>
      <c r="B458" s="54" t="s">
        <v>921</v>
      </c>
      <c r="C458" s="61" t="s">
        <v>690</v>
      </c>
      <c r="D458" s="54" t="s">
        <v>898</v>
      </c>
      <c r="E458" s="46">
        <v>1.05</v>
      </c>
      <c r="F458" s="10"/>
      <c r="G458" s="37">
        <f t="shared" si="64"/>
        <v>0</v>
      </c>
      <c r="H458" s="38" t="e">
        <f>G458/$G$446</f>
        <v>#DIV/0!</v>
      </c>
      <c r="I458" s="38"/>
    </row>
    <row r="459" spans="1:9" x14ac:dyDescent="0.25">
      <c r="A459" s="50" t="s">
        <v>606</v>
      </c>
      <c r="B459" s="50"/>
      <c r="C459" s="57" t="s">
        <v>607</v>
      </c>
      <c r="D459" s="50"/>
      <c r="E459" s="42"/>
      <c r="F459" s="26"/>
      <c r="G459" s="26">
        <f>SUM(G460:G465)</f>
        <v>0</v>
      </c>
      <c r="H459" s="29"/>
      <c r="I459" s="29" t="e">
        <f>G459/G429</f>
        <v>#DIV/0!</v>
      </c>
    </row>
    <row r="460" spans="1:9" s="64" customFormat="1" x14ac:dyDescent="0.25">
      <c r="A460" s="55" t="s">
        <v>608</v>
      </c>
      <c r="B460" s="54" t="s">
        <v>921</v>
      </c>
      <c r="C460" s="61" t="s">
        <v>609</v>
      </c>
      <c r="D460" s="54" t="s">
        <v>34</v>
      </c>
      <c r="E460" s="46">
        <v>1</v>
      </c>
      <c r="F460" s="10"/>
      <c r="G460" s="37">
        <f t="shared" ref="G460:G465" si="66">E460*F460</f>
        <v>0</v>
      </c>
      <c r="H460" s="38" t="e">
        <f>G460/$G$459</f>
        <v>#DIV/0!</v>
      </c>
      <c r="I460" s="38"/>
    </row>
    <row r="461" spans="1:9" s="64" customFormat="1" x14ac:dyDescent="0.25">
      <c r="A461" s="55" t="s">
        <v>610</v>
      </c>
      <c r="B461" s="54" t="s">
        <v>921</v>
      </c>
      <c r="C461" s="61" t="s">
        <v>611</v>
      </c>
      <c r="D461" s="54" t="s">
        <v>11</v>
      </c>
      <c r="E461" s="46">
        <v>47.19</v>
      </c>
      <c r="F461" s="10"/>
      <c r="G461" s="37">
        <f t="shared" si="66"/>
        <v>0</v>
      </c>
      <c r="H461" s="38" t="e">
        <f t="shared" ref="H461:H465" si="67">G461/$G$459</f>
        <v>#DIV/0!</v>
      </c>
      <c r="I461" s="38"/>
    </row>
    <row r="462" spans="1:9" s="64" customFormat="1" x14ac:dyDescent="0.25">
      <c r="A462" s="55" t="s">
        <v>612</v>
      </c>
      <c r="B462" s="54" t="s">
        <v>921</v>
      </c>
      <c r="C462" s="61" t="s">
        <v>613</v>
      </c>
      <c r="D462" s="54" t="s">
        <v>11</v>
      </c>
      <c r="E462" s="46">
        <v>342</v>
      </c>
      <c r="F462" s="10"/>
      <c r="G462" s="37">
        <f t="shared" si="66"/>
        <v>0</v>
      </c>
      <c r="H462" s="38" t="e">
        <f t="shared" si="67"/>
        <v>#DIV/0!</v>
      </c>
      <c r="I462" s="38"/>
    </row>
    <row r="463" spans="1:9" s="64" customFormat="1" x14ac:dyDescent="0.25">
      <c r="A463" s="54" t="s">
        <v>899</v>
      </c>
      <c r="B463" s="55">
        <v>9702036</v>
      </c>
      <c r="C463" s="61" t="s">
        <v>900</v>
      </c>
      <c r="D463" s="54" t="s">
        <v>11</v>
      </c>
      <c r="E463" s="46">
        <v>28.5</v>
      </c>
      <c r="F463" s="10"/>
      <c r="G463" s="37">
        <f t="shared" si="66"/>
        <v>0</v>
      </c>
      <c r="H463" s="38" t="e">
        <f t="shared" si="67"/>
        <v>#DIV/0!</v>
      </c>
      <c r="I463" s="38"/>
    </row>
    <row r="464" spans="1:9" s="64" customFormat="1" x14ac:dyDescent="0.25">
      <c r="A464" s="55" t="s">
        <v>614</v>
      </c>
      <c r="B464" s="54" t="s">
        <v>921</v>
      </c>
      <c r="C464" s="61" t="s">
        <v>615</v>
      </c>
      <c r="D464" s="54" t="s">
        <v>34</v>
      </c>
      <c r="E464" s="46">
        <v>5</v>
      </c>
      <c r="F464" s="10"/>
      <c r="G464" s="37">
        <f t="shared" si="66"/>
        <v>0</v>
      </c>
      <c r="H464" s="38" t="e">
        <f t="shared" si="67"/>
        <v>#DIV/0!</v>
      </c>
      <c r="I464" s="38"/>
    </row>
    <row r="465" spans="1:9" s="64" customFormat="1" x14ac:dyDescent="0.25">
      <c r="A465" s="55" t="s">
        <v>616</v>
      </c>
      <c r="B465" s="54" t="s">
        <v>921</v>
      </c>
      <c r="C465" s="61" t="s">
        <v>617</v>
      </c>
      <c r="D465" s="54" t="s">
        <v>34</v>
      </c>
      <c r="E465" s="46">
        <v>1</v>
      </c>
      <c r="F465" s="10"/>
      <c r="G465" s="37">
        <f t="shared" si="66"/>
        <v>0</v>
      </c>
      <c r="H465" s="38" t="e">
        <f t="shared" si="67"/>
        <v>#DIV/0!</v>
      </c>
      <c r="I465" s="38"/>
    </row>
    <row r="466" spans="1:9" x14ac:dyDescent="0.25">
      <c r="A466" s="50" t="s">
        <v>618</v>
      </c>
      <c r="B466" s="50"/>
      <c r="C466" s="57" t="s">
        <v>619</v>
      </c>
      <c r="D466" s="50"/>
      <c r="E466" s="42"/>
      <c r="F466" s="26"/>
      <c r="G466" s="26">
        <f>SUM(G467:G467)</f>
        <v>0</v>
      </c>
      <c r="H466" s="29"/>
      <c r="I466" s="29" t="e">
        <f>G466/G429</f>
        <v>#DIV/0!</v>
      </c>
    </row>
    <row r="467" spans="1:9" s="36" customFormat="1" x14ac:dyDescent="0.25">
      <c r="A467" s="55" t="s">
        <v>620</v>
      </c>
      <c r="B467" s="152" t="s">
        <v>1121</v>
      </c>
      <c r="C467" s="58" t="s">
        <v>621</v>
      </c>
      <c r="D467" s="51" t="s">
        <v>34</v>
      </c>
      <c r="E467" s="43">
        <v>6</v>
      </c>
      <c r="F467" s="10"/>
      <c r="G467" s="34">
        <f>E467*F467</f>
        <v>0</v>
      </c>
      <c r="H467" s="35" t="e">
        <f t="shared" ref="H467" si="68">G467/$G$466</f>
        <v>#DIV/0!</v>
      </c>
      <c r="I467" s="35"/>
    </row>
    <row r="468" spans="1:9" x14ac:dyDescent="0.25">
      <c r="A468" s="50" t="s">
        <v>691</v>
      </c>
      <c r="B468" s="50"/>
      <c r="C468" s="57" t="s">
        <v>692</v>
      </c>
      <c r="D468" s="50"/>
      <c r="E468" s="42"/>
      <c r="F468" s="26"/>
      <c r="G468" s="26">
        <f>SUM(G469:G471)</f>
        <v>0</v>
      </c>
      <c r="H468" s="29"/>
      <c r="I468" s="29" t="e">
        <f>G468/G429</f>
        <v>#DIV/0!</v>
      </c>
    </row>
    <row r="469" spans="1:9" s="36" customFormat="1" x14ac:dyDescent="0.25">
      <c r="A469" s="51" t="s">
        <v>622</v>
      </c>
      <c r="B469" s="51" t="s">
        <v>921</v>
      </c>
      <c r="C469" s="58" t="s">
        <v>623</v>
      </c>
      <c r="D469" s="51" t="s">
        <v>34</v>
      </c>
      <c r="E469" s="43">
        <v>8</v>
      </c>
      <c r="F469" s="10"/>
      <c r="G469" s="34">
        <f>E469*F469</f>
        <v>0</v>
      </c>
      <c r="H469" s="35" t="e">
        <f>G469/G468</f>
        <v>#DIV/0!</v>
      </c>
      <c r="I469" s="35"/>
    </row>
    <row r="470" spans="1:9" s="36" customFormat="1" x14ac:dyDescent="0.25">
      <c r="A470" s="51" t="s">
        <v>624</v>
      </c>
      <c r="B470" s="149" t="s">
        <v>1122</v>
      </c>
      <c r="C470" s="58" t="s">
        <v>625</v>
      </c>
      <c r="D470" s="51" t="s">
        <v>34</v>
      </c>
      <c r="E470" s="43">
        <v>4</v>
      </c>
      <c r="F470" s="10"/>
      <c r="G470" s="34">
        <f>E470*F470</f>
        <v>0</v>
      </c>
      <c r="H470" s="35" t="e">
        <f>G470/G468</f>
        <v>#DIV/0!</v>
      </c>
      <c r="I470" s="35"/>
    </row>
    <row r="471" spans="1:9" s="36" customFormat="1" x14ac:dyDescent="0.25">
      <c r="A471" s="55" t="s">
        <v>626</v>
      </c>
      <c r="B471" s="51" t="s">
        <v>921</v>
      </c>
      <c r="C471" s="58" t="s">
        <v>627</v>
      </c>
      <c r="D471" s="51" t="s">
        <v>34</v>
      </c>
      <c r="E471" s="43">
        <v>7</v>
      </c>
      <c r="F471" s="10"/>
      <c r="G471" s="34">
        <f>E471*F471</f>
        <v>0</v>
      </c>
      <c r="H471" s="35" t="e">
        <f>G471/G468</f>
        <v>#DIV/0!</v>
      </c>
      <c r="I471" s="35"/>
    </row>
    <row r="472" spans="1:9" x14ac:dyDescent="0.25">
      <c r="A472" s="50" t="s">
        <v>628</v>
      </c>
      <c r="B472" s="50"/>
      <c r="C472" s="57" t="s">
        <v>629</v>
      </c>
      <c r="D472" s="50"/>
      <c r="E472" s="42"/>
      <c r="F472" s="26"/>
      <c r="G472" s="26">
        <f>SUM(G473)</f>
        <v>0</v>
      </c>
      <c r="H472" s="29"/>
      <c r="I472" s="29" t="e">
        <f>G472/G429</f>
        <v>#DIV/0!</v>
      </c>
    </row>
    <row r="473" spans="1:9" s="36" customFormat="1" x14ac:dyDescent="0.25">
      <c r="A473" s="51" t="s">
        <v>630</v>
      </c>
      <c r="B473" s="149" t="s">
        <v>1123</v>
      </c>
      <c r="C473" s="58" t="s">
        <v>631</v>
      </c>
      <c r="D473" s="51" t="s">
        <v>11</v>
      </c>
      <c r="E473" s="43">
        <v>894.78</v>
      </c>
      <c r="F473" s="10"/>
      <c r="G473" s="34">
        <f>E473*F473</f>
        <v>0</v>
      </c>
      <c r="H473" s="35" t="e">
        <f>G473/G472</f>
        <v>#DIV/0!</v>
      </c>
      <c r="I473" s="35"/>
    </row>
    <row r="474" spans="1:9" x14ac:dyDescent="0.25">
      <c r="A474" s="50" t="s">
        <v>632</v>
      </c>
      <c r="B474" s="50"/>
      <c r="C474" s="57" t="s">
        <v>633</v>
      </c>
      <c r="D474" s="50"/>
      <c r="E474" s="42"/>
      <c r="F474" s="26"/>
      <c r="G474" s="26">
        <f>SUM(G475:G484)</f>
        <v>0</v>
      </c>
      <c r="H474" s="29"/>
      <c r="I474" s="29" t="e">
        <f>G474/G429</f>
        <v>#DIV/0!</v>
      </c>
    </row>
    <row r="475" spans="1:9" s="36" customFormat="1" x14ac:dyDescent="0.25">
      <c r="A475" s="55" t="s">
        <v>634</v>
      </c>
      <c r="B475" s="152" t="s">
        <v>1124</v>
      </c>
      <c r="C475" s="58" t="s">
        <v>635</v>
      </c>
      <c r="D475" s="51" t="s">
        <v>34</v>
      </c>
      <c r="E475" s="43">
        <v>1</v>
      </c>
      <c r="F475" s="10"/>
      <c r="G475" s="34">
        <f t="shared" ref="G475:G484" si="69">E475*F475</f>
        <v>0</v>
      </c>
      <c r="H475" s="35" t="e">
        <f>G475/$G$474</f>
        <v>#DIV/0!</v>
      </c>
      <c r="I475" s="35"/>
    </row>
    <row r="476" spans="1:9" s="36" customFormat="1" x14ac:dyDescent="0.25">
      <c r="A476" s="55" t="s">
        <v>636</v>
      </c>
      <c r="B476" s="51" t="s">
        <v>921</v>
      </c>
      <c r="C476" s="58" t="s">
        <v>637</v>
      </c>
      <c r="D476" s="51" t="s">
        <v>34</v>
      </c>
      <c r="E476" s="43">
        <v>7</v>
      </c>
      <c r="F476" s="10"/>
      <c r="G476" s="34">
        <f t="shared" si="69"/>
        <v>0</v>
      </c>
      <c r="H476" s="35" t="e">
        <f t="shared" ref="H476:H484" si="70">G476/$G$474</f>
        <v>#DIV/0!</v>
      </c>
      <c r="I476" s="35"/>
    </row>
    <row r="477" spans="1:9" s="36" customFormat="1" x14ac:dyDescent="0.25">
      <c r="A477" s="55" t="s">
        <v>638</v>
      </c>
      <c r="B477" s="51" t="s">
        <v>921</v>
      </c>
      <c r="C477" s="58" t="s">
        <v>639</v>
      </c>
      <c r="D477" s="51" t="s">
        <v>34</v>
      </c>
      <c r="E477" s="43">
        <v>23</v>
      </c>
      <c r="F477" s="10"/>
      <c r="G477" s="34">
        <f t="shared" si="69"/>
        <v>0</v>
      </c>
      <c r="H477" s="35" t="e">
        <f t="shared" si="70"/>
        <v>#DIV/0!</v>
      </c>
      <c r="I477" s="35"/>
    </row>
    <row r="478" spans="1:9" s="36" customFormat="1" x14ac:dyDescent="0.25">
      <c r="A478" s="55" t="s">
        <v>640</v>
      </c>
      <c r="B478" s="51" t="s">
        <v>921</v>
      </c>
      <c r="C478" s="58" t="s">
        <v>641</v>
      </c>
      <c r="D478" s="51" t="s">
        <v>34</v>
      </c>
      <c r="E478" s="43">
        <v>40</v>
      </c>
      <c r="F478" s="10"/>
      <c r="G478" s="34">
        <f t="shared" si="69"/>
        <v>0</v>
      </c>
      <c r="H478" s="35" t="e">
        <f t="shared" si="70"/>
        <v>#DIV/0!</v>
      </c>
      <c r="I478" s="35"/>
    </row>
    <row r="479" spans="1:9" s="36" customFormat="1" x14ac:dyDescent="0.25">
      <c r="A479" s="55" t="s">
        <v>901</v>
      </c>
      <c r="B479" s="51" t="s">
        <v>921</v>
      </c>
      <c r="C479" s="58" t="s">
        <v>902</v>
      </c>
      <c r="D479" s="51" t="s">
        <v>34</v>
      </c>
      <c r="E479" s="43">
        <v>4</v>
      </c>
      <c r="F479" s="10"/>
      <c r="G479" s="34">
        <f t="shared" si="69"/>
        <v>0</v>
      </c>
      <c r="H479" s="35" t="e">
        <f t="shared" si="70"/>
        <v>#DIV/0!</v>
      </c>
      <c r="I479" s="35"/>
    </row>
    <row r="480" spans="1:9" s="36" customFormat="1" x14ac:dyDescent="0.25">
      <c r="A480" s="55" t="s">
        <v>642</v>
      </c>
      <c r="B480" s="51" t="s">
        <v>921</v>
      </c>
      <c r="C480" s="58" t="s">
        <v>643</v>
      </c>
      <c r="D480" s="51" t="s">
        <v>34</v>
      </c>
      <c r="E480" s="43">
        <v>4</v>
      </c>
      <c r="F480" s="10"/>
      <c r="G480" s="34">
        <f t="shared" si="69"/>
        <v>0</v>
      </c>
      <c r="H480" s="35" t="e">
        <f t="shared" si="70"/>
        <v>#DIV/0!</v>
      </c>
      <c r="I480" s="35"/>
    </row>
    <row r="481" spans="1:9" s="36" customFormat="1" x14ac:dyDescent="0.25">
      <c r="A481" s="55" t="s">
        <v>644</v>
      </c>
      <c r="B481" s="51" t="s">
        <v>921</v>
      </c>
      <c r="C481" s="58" t="s">
        <v>645</v>
      </c>
      <c r="D481" s="51" t="s">
        <v>34</v>
      </c>
      <c r="E481" s="43">
        <v>31</v>
      </c>
      <c r="F481" s="10"/>
      <c r="G481" s="34">
        <f t="shared" si="69"/>
        <v>0</v>
      </c>
      <c r="H481" s="35" t="e">
        <f t="shared" si="70"/>
        <v>#DIV/0!</v>
      </c>
      <c r="I481" s="35"/>
    </row>
    <row r="482" spans="1:9" s="36" customFormat="1" x14ac:dyDescent="0.25">
      <c r="A482" s="55" t="s">
        <v>646</v>
      </c>
      <c r="B482" s="51" t="s">
        <v>921</v>
      </c>
      <c r="C482" s="58" t="s">
        <v>647</v>
      </c>
      <c r="D482" s="51" t="s">
        <v>34</v>
      </c>
      <c r="E482" s="43">
        <v>1</v>
      </c>
      <c r="F482" s="10"/>
      <c r="G482" s="34">
        <f t="shared" si="69"/>
        <v>0</v>
      </c>
      <c r="H482" s="35" t="e">
        <f t="shared" si="70"/>
        <v>#DIV/0!</v>
      </c>
      <c r="I482" s="35"/>
    </row>
    <row r="483" spans="1:9" s="36" customFormat="1" x14ac:dyDescent="0.25">
      <c r="A483" s="55" t="s">
        <v>648</v>
      </c>
      <c r="B483" s="51" t="s">
        <v>921</v>
      </c>
      <c r="C483" s="58" t="s">
        <v>649</v>
      </c>
      <c r="D483" s="51" t="s">
        <v>34</v>
      </c>
      <c r="E483" s="43">
        <v>1</v>
      </c>
      <c r="F483" s="10"/>
      <c r="G483" s="34">
        <f t="shared" si="69"/>
        <v>0</v>
      </c>
      <c r="H483" s="35" t="e">
        <f t="shared" si="70"/>
        <v>#DIV/0!</v>
      </c>
      <c r="I483" s="35"/>
    </row>
    <row r="484" spans="1:9" s="36" customFormat="1" ht="15.75" thickBot="1" x14ac:dyDescent="0.3">
      <c r="A484" s="155" t="s">
        <v>650</v>
      </c>
      <c r="B484" s="156" t="s">
        <v>921</v>
      </c>
      <c r="C484" s="157" t="s">
        <v>651</v>
      </c>
      <c r="D484" s="156" t="s">
        <v>34</v>
      </c>
      <c r="E484" s="158">
        <v>1</v>
      </c>
      <c r="F484" s="10"/>
      <c r="G484" s="154">
        <f t="shared" si="69"/>
        <v>0</v>
      </c>
      <c r="H484" s="159" t="e">
        <f t="shared" si="70"/>
        <v>#DIV/0!</v>
      </c>
      <c r="I484" s="159"/>
    </row>
    <row r="485" spans="1:9" s="13" customFormat="1" ht="15.75" customHeight="1" x14ac:dyDescent="0.25">
      <c r="A485" s="324" t="s">
        <v>686</v>
      </c>
      <c r="B485" s="325"/>
      <c r="C485" s="325"/>
      <c r="D485" s="325"/>
      <c r="E485" s="325"/>
      <c r="F485" s="235">
        <f>G19+G32+G55+G64+G77+G100+G129+G138+G252+G350+G353+G363+G380+G402+G410+G429</f>
        <v>0</v>
      </c>
      <c r="G485" s="235"/>
      <c r="H485" s="235"/>
      <c r="I485" s="236"/>
    </row>
    <row r="486" spans="1:9" ht="15" customHeight="1" x14ac:dyDescent="0.25">
      <c r="A486" s="326"/>
      <c r="B486" s="327"/>
      <c r="C486" s="327"/>
      <c r="D486" s="327"/>
      <c r="E486" s="327"/>
      <c r="F486" s="237"/>
      <c r="G486" s="237"/>
      <c r="H486" s="237"/>
      <c r="I486" s="238"/>
    </row>
    <row r="487" spans="1:9" ht="15" customHeight="1" x14ac:dyDescent="0.25">
      <c r="A487" s="326"/>
      <c r="B487" s="327"/>
      <c r="C487" s="327"/>
      <c r="D487" s="327"/>
      <c r="E487" s="327"/>
      <c r="F487" s="237"/>
      <c r="G487" s="237"/>
      <c r="H487" s="237"/>
      <c r="I487" s="238"/>
    </row>
    <row r="488" spans="1:9" ht="15.75" customHeight="1" thickBot="1" x14ac:dyDescent="0.3">
      <c r="A488" s="328"/>
      <c r="B488" s="329"/>
      <c r="C488" s="329"/>
      <c r="D488" s="329"/>
      <c r="E488" s="329"/>
      <c r="F488" s="239"/>
      <c r="G488" s="239"/>
      <c r="H488" s="239"/>
      <c r="I488" s="240"/>
    </row>
    <row r="489" spans="1:9" x14ac:dyDescent="0.25">
      <c r="C489" s="71"/>
    </row>
    <row r="490" spans="1:9" x14ac:dyDescent="0.25">
      <c r="C490" s="71"/>
    </row>
    <row r="491" spans="1:9" x14ac:dyDescent="0.25">
      <c r="C491" s="71"/>
    </row>
    <row r="492" spans="1:9" x14ac:dyDescent="0.25">
      <c r="C492" s="71"/>
    </row>
    <row r="493" spans="1:9" x14ac:dyDescent="0.25">
      <c r="C493" s="71"/>
    </row>
    <row r="494" spans="1:9" x14ac:dyDescent="0.25">
      <c r="C494" s="71"/>
    </row>
  </sheetData>
  <sheetProtection algorithmName="SHA-512" hashValue="b6UJwEuB0L/Jw7s6Y+3snxx90PpfWrjey0mMxZ77KkGSlrZ3wWPocXfQ2NnnX79hoiWJvQGZmEM2MQdSEndKOA==" saltValue="tbHPGftV9fsZBTSJS30AEA==" spinCount="100000" sheet="1" objects="1" scenarios="1" selectLockedCells="1"/>
  <autoFilter ref="A18:I488">
    <filterColumn colId="0" showButton="0"/>
    <filterColumn colId="1" showButton="0"/>
  </autoFilter>
  <mergeCells count="18">
    <mergeCell ref="A16:C16"/>
    <mergeCell ref="A1:I10"/>
    <mergeCell ref="B12:C12"/>
    <mergeCell ref="B13:F13"/>
    <mergeCell ref="B14:I14"/>
    <mergeCell ref="A15:I15"/>
    <mergeCell ref="I19:I20"/>
    <mergeCell ref="A485:E488"/>
    <mergeCell ref="A19:B20"/>
    <mergeCell ref="F485:I488"/>
    <mergeCell ref="A17:I17"/>
    <mergeCell ref="A18:B18"/>
    <mergeCell ref="C19:C20"/>
    <mergeCell ref="D19:D20"/>
    <mergeCell ref="E19:E20"/>
    <mergeCell ref="F19:F20"/>
    <mergeCell ref="G19:G20"/>
    <mergeCell ref="H19:H20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44"/>
  <sheetViews>
    <sheetView view="pageBreakPreview" zoomScaleNormal="100" zoomScaleSheetLayoutView="100" workbookViewId="0">
      <selection activeCell="W21" sqref="W21"/>
    </sheetView>
  </sheetViews>
  <sheetFormatPr defaultRowHeight="15" x14ac:dyDescent="0.25"/>
  <cols>
    <col min="1" max="1" width="14.85546875" style="3" bestFit="1" customWidth="1"/>
    <col min="2" max="2" width="51.42578125" style="4" bestFit="1" customWidth="1"/>
    <col min="3" max="3" width="5.28515625" style="3" hidden="1" customWidth="1"/>
    <col min="4" max="4" width="15.140625" style="3" hidden="1" customWidth="1"/>
    <col min="5" max="5" width="12.7109375" style="3" hidden="1" customWidth="1"/>
    <col min="6" max="6" width="14.42578125" style="7" customWidth="1"/>
    <col min="7" max="7" width="0.140625" style="3" hidden="1" customWidth="1"/>
    <col min="8" max="8" width="7.42578125" style="6" hidden="1" customWidth="1"/>
    <col min="9" max="9" width="9.140625" hidden="1" customWidth="1"/>
    <col min="10" max="10" width="2.42578125" hidden="1" customWidth="1"/>
    <col min="11" max="11" width="8" hidden="1" customWidth="1"/>
    <col min="12" max="12" width="7" hidden="1" customWidth="1"/>
    <col min="13" max="13" width="2.42578125" hidden="1" customWidth="1"/>
    <col min="14" max="15" width="9.140625" hidden="1" customWidth="1"/>
    <col min="16" max="16" width="0.5703125" hidden="1" customWidth="1"/>
    <col min="17" max="17" width="7.7109375" customWidth="1"/>
    <col min="18" max="18" width="13.28515625" style="130" bestFit="1" customWidth="1"/>
    <col min="19" max="19" width="2.140625" bestFit="1" customWidth="1"/>
    <col min="20" max="20" width="8.140625" bestFit="1" customWidth="1"/>
    <col min="21" max="21" width="8.42578125" customWidth="1"/>
    <col min="22" max="22" width="5.42578125" customWidth="1"/>
    <col min="23" max="23" width="7.42578125" customWidth="1"/>
    <col min="24" max="24" width="7.140625" customWidth="1"/>
    <col min="25" max="25" width="8.28515625" customWidth="1"/>
    <col min="26" max="26" width="7.140625" bestFit="1" customWidth="1"/>
    <col min="27" max="27" width="9.7109375" customWidth="1"/>
    <col min="28" max="28" width="6.5703125" customWidth="1"/>
    <col min="29" max="29" width="7.140625" bestFit="1" customWidth="1"/>
    <col min="30" max="30" width="8.5703125" customWidth="1"/>
    <col min="31" max="31" width="6.85546875" customWidth="1"/>
    <col min="32" max="32" width="8.140625" bestFit="1" customWidth="1"/>
    <col min="33" max="33" width="8.7109375" customWidth="1"/>
    <col min="34" max="34" width="7.85546875" customWidth="1"/>
    <col min="35" max="35" width="7.140625" bestFit="1" customWidth="1"/>
    <col min="36" max="36" width="7.42578125" customWidth="1"/>
    <col min="37" max="37" width="8.28515625" customWidth="1"/>
    <col min="38" max="38" width="7.140625" bestFit="1" customWidth="1"/>
    <col min="39" max="39" width="8.7109375" customWidth="1"/>
    <col min="40" max="40" width="7.85546875" customWidth="1"/>
    <col min="41" max="41" width="7.140625" bestFit="1" customWidth="1"/>
    <col min="42" max="42" width="8.7109375" customWidth="1"/>
    <col min="43" max="43" width="6.7109375" customWidth="1"/>
    <col min="44" max="46" width="8" customWidth="1"/>
    <col min="47" max="47" width="10.140625" customWidth="1"/>
    <col min="48" max="48" width="15.85546875" bestFit="1" customWidth="1"/>
  </cols>
  <sheetData>
    <row r="1" spans="1:48" x14ac:dyDescent="0.25">
      <c r="A1" s="377" t="s">
        <v>1160</v>
      </c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  <c r="O1" s="377"/>
      <c r="P1" s="377"/>
      <c r="Q1" s="377"/>
      <c r="R1" s="377"/>
      <c r="S1" s="377"/>
      <c r="T1" s="377"/>
      <c r="U1" s="377"/>
      <c r="V1" s="377"/>
      <c r="W1" s="377"/>
      <c r="X1" s="377"/>
      <c r="Y1" s="377"/>
      <c r="Z1" s="377"/>
      <c r="AA1" s="377"/>
      <c r="AB1" s="377"/>
      <c r="AC1" s="377"/>
      <c r="AD1" s="377"/>
      <c r="AE1" s="377"/>
      <c r="AF1" s="377"/>
      <c r="AG1" s="377"/>
      <c r="AH1" s="377"/>
      <c r="AI1" s="377"/>
      <c r="AJ1" s="377"/>
      <c r="AK1" s="377"/>
      <c r="AL1" s="377"/>
      <c r="AM1" s="377"/>
      <c r="AN1" s="377"/>
      <c r="AO1" s="377"/>
      <c r="AP1" s="377"/>
      <c r="AQ1" s="377"/>
      <c r="AR1" s="377"/>
      <c r="AS1" s="377"/>
      <c r="AT1" s="377"/>
      <c r="AU1" s="377"/>
      <c r="AV1" s="377"/>
    </row>
    <row r="2" spans="1:48" x14ac:dyDescent="0.25">
      <c r="A2" s="377"/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W2" s="377"/>
      <c r="X2" s="377"/>
      <c r="Y2" s="377"/>
      <c r="Z2" s="377"/>
      <c r="AA2" s="377"/>
      <c r="AB2" s="377"/>
      <c r="AC2" s="377"/>
      <c r="AD2" s="377"/>
      <c r="AE2" s="377"/>
      <c r="AF2" s="377"/>
      <c r="AG2" s="377"/>
      <c r="AH2" s="377"/>
      <c r="AI2" s="377"/>
      <c r="AJ2" s="377"/>
      <c r="AK2" s="377"/>
      <c r="AL2" s="377"/>
      <c r="AM2" s="377"/>
      <c r="AN2" s="377"/>
      <c r="AO2" s="377"/>
      <c r="AP2" s="377"/>
      <c r="AQ2" s="377"/>
      <c r="AR2" s="377"/>
      <c r="AS2" s="377"/>
      <c r="AT2" s="377"/>
      <c r="AU2" s="377"/>
      <c r="AV2" s="377"/>
    </row>
    <row r="3" spans="1:48" x14ac:dyDescent="0.25">
      <c r="A3" s="377"/>
      <c r="B3" s="377"/>
      <c r="C3" s="377"/>
      <c r="D3" s="377"/>
      <c r="E3" s="377"/>
      <c r="F3" s="377"/>
      <c r="G3" s="377"/>
      <c r="H3" s="377"/>
      <c r="I3" s="377"/>
      <c r="J3" s="377"/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377"/>
      <c r="V3" s="377"/>
      <c r="W3" s="377"/>
      <c r="X3" s="377"/>
      <c r="Y3" s="377"/>
      <c r="Z3" s="377"/>
      <c r="AA3" s="377"/>
      <c r="AB3" s="377"/>
      <c r="AC3" s="377"/>
      <c r="AD3" s="377"/>
      <c r="AE3" s="377"/>
      <c r="AF3" s="377"/>
      <c r="AG3" s="377"/>
      <c r="AH3" s="377"/>
      <c r="AI3" s="377"/>
      <c r="AJ3" s="377"/>
      <c r="AK3" s="377"/>
      <c r="AL3" s="377"/>
      <c r="AM3" s="377"/>
      <c r="AN3" s="377"/>
      <c r="AO3" s="377"/>
      <c r="AP3" s="377"/>
      <c r="AQ3" s="377"/>
      <c r="AR3" s="377"/>
      <c r="AS3" s="377"/>
      <c r="AT3" s="377"/>
      <c r="AU3" s="377"/>
      <c r="AV3" s="377"/>
    </row>
    <row r="4" spans="1:48" x14ac:dyDescent="0.25">
      <c r="A4" s="377"/>
      <c r="B4" s="377"/>
      <c r="C4" s="377"/>
      <c r="D4" s="377"/>
      <c r="E4" s="377"/>
      <c r="F4" s="377"/>
      <c r="G4" s="377"/>
      <c r="H4" s="377"/>
      <c r="I4" s="377"/>
      <c r="J4" s="377"/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377"/>
      <c r="V4" s="377"/>
      <c r="W4" s="377"/>
      <c r="X4" s="377"/>
      <c r="Y4" s="377"/>
      <c r="Z4" s="377"/>
      <c r="AA4" s="377"/>
      <c r="AB4" s="377"/>
      <c r="AC4" s="377"/>
      <c r="AD4" s="377"/>
      <c r="AE4" s="377"/>
      <c r="AF4" s="377"/>
      <c r="AG4" s="377"/>
      <c r="AH4" s="377"/>
      <c r="AI4" s="377"/>
      <c r="AJ4" s="377"/>
      <c r="AK4" s="377"/>
      <c r="AL4" s="377"/>
      <c r="AM4" s="377"/>
      <c r="AN4" s="377"/>
      <c r="AO4" s="377"/>
      <c r="AP4" s="377"/>
      <c r="AQ4" s="377"/>
      <c r="AR4" s="377"/>
      <c r="AS4" s="377"/>
      <c r="AT4" s="377"/>
      <c r="AU4" s="377"/>
      <c r="AV4" s="377"/>
    </row>
    <row r="5" spans="1:48" x14ac:dyDescent="0.25">
      <c r="A5" s="377"/>
      <c r="B5" s="377"/>
      <c r="C5" s="377"/>
      <c r="D5" s="377"/>
      <c r="E5" s="377"/>
      <c r="F5" s="377"/>
      <c r="G5" s="377"/>
      <c r="H5" s="377"/>
      <c r="I5" s="377"/>
      <c r="J5" s="377"/>
      <c r="K5" s="377"/>
      <c r="L5" s="377"/>
      <c r="M5" s="377"/>
      <c r="N5" s="377"/>
      <c r="O5" s="377"/>
      <c r="P5" s="377"/>
      <c r="Q5" s="377"/>
      <c r="R5" s="377"/>
      <c r="S5" s="377"/>
      <c r="T5" s="377"/>
      <c r="U5" s="377"/>
      <c r="V5" s="377"/>
      <c r="W5" s="377"/>
      <c r="X5" s="377"/>
      <c r="Y5" s="377"/>
      <c r="Z5" s="377"/>
      <c r="AA5" s="377"/>
      <c r="AB5" s="377"/>
      <c r="AC5" s="377"/>
      <c r="AD5" s="377"/>
      <c r="AE5" s="377"/>
      <c r="AF5" s="377"/>
      <c r="AG5" s="377"/>
      <c r="AH5" s="377"/>
      <c r="AI5" s="377"/>
      <c r="AJ5" s="377"/>
      <c r="AK5" s="377"/>
      <c r="AL5" s="377"/>
      <c r="AM5" s="377"/>
      <c r="AN5" s="377"/>
      <c r="AO5" s="377"/>
      <c r="AP5" s="377"/>
      <c r="AQ5" s="377"/>
      <c r="AR5" s="377"/>
      <c r="AS5" s="377"/>
      <c r="AT5" s="377"/>
      <c r="AU5" s="377"/>
      <c r="AV5" s="377"/>
    </row>
    <row r="6" spans="1:48" x14ac:dyDescent="0.25">
      <c r="A6" s="377"/>
      <c r="B6" s="377"/>
      <c r="C6" s="377"/>
      <c r="D6" s="377"/>
      <c r="E6" s="377"/>
      <c r="F6" s="377"/>
      <c r="G6" s="377"/>
      <c r="H6" s="377"/>
      <c r="I6" s="377"/>
      <c r="J6" s="377"/>
      <c r="K6" s="377"/>
      <c r="L6" s="377"/>
      <c r="M6" s="377"/>
      <c r="N6" s="377"/>
      <c r="O6" s="377"/>
      <c r="P6" s="377"/>
      <c r="Q6" s="377"/>
      <c r="R6" s="377"/>
      <c r="S6" s="377"/>
      <c r="T6" s="377"/>
      <c r="U6" s="377"/>
      <c r="V6" s="377"/>
      <c r="W6" s="377"/>
      <c r="X6" s="377"/>
      <c r="Y6" s="377"/>
      <c r="Z6" s="377"/>
      <c r="AA6" s="377"/>
      <c r="AB6" s="377"/>
      <c r="AC6" s="377"/>
      <c r="AD6" s="377"/>
      <c r="AE6" s="377"/>
      <c r="AF6" s="377"/>
      <c r="AG6" s="377"/>
      <c r="AH6" s="377"/>
      <c r="AI6" s="377"/>
      <c r="AJ6" s="377"/>
      <c r="AK6" s="377"/>
      <c r="AL6" s="377"/>
      <c r="AM6" s="377"/>
      <c r="AN6" s="377"/>
      <c r="AO6" s="377"/>
      <c r="AP6" s="377"/>
      <c r="AQ6" s="377"/>
      <c r="AR6" s="377"/>
      <c r="AS6" s="377"/>
      <c r="AT6" s="377"/>
      <c r="AU6" s="377"/>
      <c r="AV6" s="377"/>
    </row>
    <row r="7" spans="1:48" x14ac:dyDescent="0.25">
      <c r="A7" s="377"/>
      <c r="B7" s="377"/>
      <c r="C7" s="377"/>
      <c r="D7" s="377"/>
      <c r="E7" s="377"/>
      <c r="F7" s="377"/>
      <c r="G7" s="377"/>
      <c r="H7" s="377"/>
      <c r="I7" s="377"/>
      <c r="J7" s="377"/>
      <c r="K7" s="377"/>
      <c r="L7" s="377"/>
      <c r="M7" s="377"/>
      <c r="N7" s="377"/>
      <c r="O7" s="377"/>
      <c r="P7" s="377"/>
      <c r="Q7" s="377"/>
      <c r="R7" s="377"/>
      <c r="S7" s="377"/>
      <c r="T7" s="377"/>
      <c r="U7" s="377"/>
      <c r="V7" s="377"/>
      <c r="W7" s="377"/>
      <c r="X7" s="377"/>
      <c r="Y7" s="377"/>
      <c r="Z7" s="377"/>
      <c r="AA7" s="377"/>
      <c r="AB7" s="377"/>
      <c r="AC7" s="377"/>
      <c r="AD7" s="377"/>
      <c r="AE7" s="377"/>
      <c r="AF7" s="377"/>
      <c r="AG7" s="377"/>
      <c r="AH7" s="377"/>
      <c r="AI7" s="377"/>
      <c r="AJ7" s="377"/>
      <c r="AK7" s="377"/>
      <c r="AL7" s="377"/>
      <c r="AM7" s="377"/>
      <c r="AN7" s="377"/>
      <c r="AO7" s="377"/>
      <c r="AP7" s="377"/>
      <c r="AQ7" s="377"/>
      <c r="AR7" s="377"/>
      <c r="AS7" s="377"/>
      <c r="AT7" s="377"/>
      <c r="AU7" s="377"/>
      <c r="AV7" s="377"/>
    </row>
    <row r="8" spans="1:48" x14ac:dyDescent="0.25">
      <c r="A8" s="377"/>
      <c r="B8" s="377"/>
      <c r="C8" s="377"/>
      <c r="D8" s="377"/>
      <c r="E8" s="377"/>
      <c r="F8" s="377"/>
      <c r="G8" s="377"/>
      <c r="H8" s="377"/>
      <c r="I8" s="377"/>
      <c r="J8" s="377"/>
      <c r="K8" s="377"/>
      <c r="L8" s="377"/>
      <c r="M8" s="377"/>
      <c r="N8" s="377"/>
      <c r="O8" s="377"/>
      <c r="P8" s="377"/>
      <c r="Q8" s="377"/>
      <c r="R8" s="377"/>
      <c r="S8" s="377"/>
      <c r="T8" s="377"/>
      <c r="U8" s="377"/>
      <c r="V8" s="377"/>
      <c r="W8" s="377"/>
      <c r="X8" s="377"/>
      <c r="Y8" s="377"/>
      <c r="Z8" s="377"/>
      <c r="AA8" s="377"/>
      <c r="AB8" s="377"/>
      <c r="AC8" s="377"/>
      <c r="AD8" s="377"/>
      <c r="AE8" s="377"/>
      <c r="AF8" s="377"/>
      <c r="AG8" s="377"/>
      <c r="AH8" s="377"/>
      <c r="AI8" s="377"/>
      <c r="AJ8" s="377"/>
      <c r="AK8" s="377"/>
      <c r="AL8" s="377"/>
      <c r="AM8" s="377"/>
      <c r="AN8" s="377"/>
      <c r="AO8" s="377"/>
      <c r="AP8" s="377"/>
      <c r="AQ8" s="377"/>
      <c r="AR8" s="377"/>
      <c r="AS8" s="377"/>
      <c r="AT8" s="377"/>
      <c r="AU8" s="377"/>
      <c r="AV8" s="377"/>
    </row>
    <row r="9" spans="1:48" x14ac:dyDescent="0.25">
      <c r="A9" s="79" t="s">
        <v>0</v>
      </c>
      <c r="B9" s="79"/>
      <c r="C9" s="79"/>
      <c r="D9" s="72" t="s">
        <v>1142</v>
      </c>
      <c r="E9" s="79"/>
      <c r="F9" s="80"/>
      <c r="G9" s="19"/>
      <c r="H9" s="19"/>
      <c r="I9" s="19"/>
      <c r="J9" s="19"/>
      <c r="K9" s="19"/>
      <c r="L9" s="21"/>
      <c r="M9" s="21"/>
      <c r="N9" s="2"/>
      <c r="O9" s="2"/>
      <c r="P9" s="2"/>
      <c r="Q9" s="2"/>
      <c r="R9" s="127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1:48" x14ac:dyDescent="0.25">
      <c r="A10" s="79" t="s">
        <v>1</v>
      </c>
      <c r="B10" s="245" t="s">
        <v>1143</v>
      </c>
      <c r="C10" s="245"/>
      <c r="D10" s="245"/>
      <c r="E10" s="70" t="s">
        <v>1144</v>
      </c>
      <c r="F10" s="73"/>
      <c r="G10" s="19"/>
      <c r="H10" s="19"/>
      <c r="I10" s="19"/>
      <c r="J10" s="19"/>
      <c r="K10" s="65" t="s">
        <v>914</v>
      </c>
      <c r="L10" s="69">
        <v>0.23</v>
      </c>
      <c r="M10" s="85"/>
      <c r="N10" s="2"/>
      <c r="O10" s="2"/>
      <c r="P10" s="2"/>
      <c r="Q10" s="2"/>
      <c r="R10" s="127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</row>
    <row r="11" spans="1:48" ht="15" customHeight="1" x14ac:dyDescent="0.25">
      <c r="A11" s="79" t="s">
        <v>2</v>
      </c>
      <c r="B11" s="283" t="s">
        <v>1141</v>
      </c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283"/>
      <c r="O11" s="283"/>
      <c r="P11" s="283"/>
      <c r="Q11" s="283"/>
      <c r="R11" s="283"/>
      <c r="S11" s="283"/>
      <c r="T11" s="283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</row>
    <row r="12" spans="1:48" x14ac:dyDescent="0.25">
      <c r="A12" s="79" t="s">
        <v>3</v>
      </c>
      <c r="B12" s="242" t="s">
        <v>1140</v>
      </c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"/>
      <c r="O12" s="2"/>
      <c r="P12" s="2"/>
      <c r="Q12" s="2"/>
      <c r="R12" s="127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</row>
    <row r="13" spans="1:48" x14ac:dyDescent="0.25">
      <c r="A13" s="248" t="s">
        <v>1146</v>
      </c>
      <c r="B13" s="248"/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"/>
      <c r="O13" s="2"/>
      <c r="P13" s="2"/>
      <c r="Q13" s="2"/>
      <c r="R13" s="127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</row>
    <row r="14" spans="1:48" x14ac:dyDescent="0.25">
      <c r="A14" s="242" t="s">
        <v>1145</v>
      </c>
      <c r="B14" s="242"/>
      <c r="C14" s="242"/>
      <c r="D14" s="242"/>
      <c r="E14" s="79"/>
      <c r="F14" s="80"/>
      <c r="G14" s="19"/>
      <c r="H14" s="19"/>
      <c r="I14" s="19"/>
      <c r="J14" s="19"/>
      <c r="K14" s="19"/>
      <c r="L14" s="21"/>
      <c r="M14" s="21"/>
      <c r="N14" s="2"/>
      <c r="O14" s="2"/>
      <c r="P14" s="2"/>
      <c r="Q14" s="2"/>
      <c r="R14" s="127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</row>
    <row r="15" spans="1:48" ht="26.25" hidden="1" customHeight="1" x14ac:dyDescent="0.25">
      <c r="A15" s="86"/>
      <c r="B15" s="87" t="s">
        <v>1155</v>
      </c>
      <c r="C15" s="88">
        <v>10</v>
      </c>
      <c r="D15" s="82" t="s">
        <v>1156</v>
      </c>
      <c r="E15" s="81"/>
      <c r="F15" s="365" t="s">
        <v>1157</v>
      </c>
      <c r="G15" s="366"/>
      <c r="H15" s="366"/>
      <c r="I15" s="366"/>
      <c r="J15" s="367"/>
      <c r="K15" s="89">
        <v>0</v>
      </c>
      <c r="L15" s="82"/>
      <c r="M15" s="83"/>
      <c r="N15" s="368" t="s">
        <v>1158</v>
      </c>
      <c r="O15" s="368"/>
      <c r="P15" s="369"/>
      <c r="Q15" s="369"/>
      <c r="R15" s="369"/>
      <c r="S15" s="369"/>
      <c r="T15" s="90">
        <f>K15+E16+C15</f>
        <v>10</v>
      </c>
      <c r="U15" s="82"/>
      <c r="V15" s="83" t="s">
        <v>1156</v>
      </c>
      <c r="W15" s="82"/>
      <c r="X15" s="91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</row>
    <row r="16" spans="1:48" hidden="1" x14ac:dyDescent="0.25">
      <c r="A16" s="92"/>
      <c r="B16" s="93" t="s">
        <v>1159</v>
      </c>
      <c r="C16" s="84"/>
      <c r="D16" s="84"/>
      <c r="E16" s="94">
        <v>0</v>
      </c>
      <c r="F16" s="82" t="s">
        <v>1156</v>
      </c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128"/>
      <c r="S16" s="84"/>
      <c r="T16" s="84"/>
      <c r="U16" s="84"/>
      <c r="V16" s="84"/>
      <c r="W16" s="84"/>
      <c r="X16" s="84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</row>
    <row r="17" spans="1:48" s="67" customFormat="1" ht="15.75" customHeight="1" x14ac:dyDescent="0.25">
      <c r="A17" s="173"/>
      <c r="B17" s="186"/>
      <c r="C17" s="173"/>
      <c r="D17" s="173"/>
      <c r="E17" s="173"/>
      <c r="F17" s="187"/>
      <c r="G17" s="173"/>
      <c r="H17" s="174"/>
      <c r="I17" s="286" t="s">
        <v>1147</v>
      </c>
      <c r="J17" s="370" t="s">
        <v>1148</v>
      </c>
      <c r="K17" s="370"/>
      <c r="L17" s="370"/>
      <c r="M17" s="370"/>
      <c r="N17" s="371"/>
      <c r="O17" s="371"/>
      <c r="P17" s="188">
        <v>0</v>
      </c>
      <c r="Q17" s="372" t="s">
        <v>1149</v>
      </c>
      <c r="R17" s="373"/>
      <c r="S17" s="373"/>
      <c r="T17" s="373"/>
      <c r="U17" s="373"/>
      <c r="V17" s="373"/>
      <c r="W17" s="373"/>
      <c r="X17" s="373"/>
      <c r="Y17" s="373"/>
      <c r="Z17" s="373"/>
      <c r="AA17" s="373"/>
      <c r="AB17" s="373"/>
      <c r="AC17" s="373"/>
      <c r="AD17" s="373"/>
      <c r="AE17" s="373"/>
      <c r="AF17" s="373"/>
      <c r="AG17" s="373"/>
      <c r="AH17" s="373"/>
      <c r="AI17" s="373"/>
      <c r="AJ17" s="373"/>
      <c r="AK17" s="373"/>
      <c r="AL17" s="373"/>
      <c r="AM17" s="373"/>
      <c r="AN17" s="373"/>
      <c r="AO17" s="373"/>
      <c r="AP17" s="373"/>
      <c r="AQ17" s="373"/>
      <c r="AR17" s="373"/>
      <c r="AS17" s="373"/>
      <c r="AT17" s="374"/>
      <c r="AU17" s="189"/>
      <c r="AV17" s="375" t="s">
        <v>1150</v>
      </c>
    </row>
    <row r="18" spans="1:48" ht="27.75" customHeight="1" x14ac:dyDescent="0.25">
      <c r="A18" s="100" t="s">
        <v>4</v>
      </c>
      <c r="B18" s="101" t="s">
        <v>679</v>
      </c>
      <c r="C18" s="100" t="s">
        <v>34</v>
      </c>
      <c r="D18" s="100" t="s">
        <v>680</v>
      </c>
      <c r="E18" s="100" t="s">
        <v>681</v>
      </c>
      <c r="F18" s="102" t="s">
        <v>682</v>
      </c>
      <c r="G18" s="100" t="s">
        <v>683</v>
      </c>
      <c r="H18" s="103" t="s">
        <v>684</v>
      </c>
      <c r="I18" s="287"/>
      <c r="J18" s="104" t="s">
        <v>1151</v>
      </c>
      <c r="K18" s="292" t="s">
        <v>1152</v>
      </c>
      <c r="L18" s="293"/>
      <c r="M18" s="78" t="s">
        <v>1151</v>
      </c>
      <c r="N18" s="294" t="s">
        <v>1153</v>
      </c>
      <c r="O18" s="295"/>
      <c r="P18" s="296"/>
      <c r="Q18" s="166" t="s">
        <v>1151</v>
      </c>
      <c r="R18" s="167" t="s">
        <v>1154</v>
      </c>
      <c r="S18" s="168">
        <v>1</v>
      </c>
      <c r="T18" s="169" t="s">
        <v>1151</v>
      </c>
      <c r="U18" s="169" t="s">
        <v>1154</v>
      </c>
      <c r="V18" s="170">
        <f>+S18+1</f>
        <v>2</v>
      </c>
      <c r="W18" s="166" t="s">
        <v>1151</v>
      </c>
      <c r="X18" s="166" t="s">
        <v>1154</v>
      </c>
      <c r="Y18" s="171">
        <f>+V18+1</f>
        <v>3</v>
      </c>
      <c r="Z18" s="169" t="s">
        <v>1151</v>
      </c>
      <c r="AA18" s="169" t="s">
        <v>1154</v>
      </c>
      <c r="AB18" s="170">
        <f>+Y18+1</f>
        <v>4</v>
      </c>
      <c r="AC18" s="166" t="s">
        <v>1151</v>
      </c>
      <c r="AD18" s="166" t="s">
        <v>1154</v>
      </c>
      <c r="AE18" s="171">
        <f>+AB18+1</f>
        <v>5</v>
      </c>
      <c r="AF18" s="169" t="s">
        <v>1151</v>
      </c>
      <c r="AG18" s="169" t="s">
        <v>1154</v>
      </c>
      <c r="AH18" s="170">
        <f>+AE18+1</f>
        <v>6</v>
      </c>
      <c r="AI18" s="166" t="s">
        <v>1151</v>
      </c>
      <c r="AJ18" s="166" t="s">
        <v>1154</v>
      </c>
      <c r="AK18" s="171">
        <f>+AH18+1</f>
        <v>7</v>
      </c>
      <c r="AL18" s="169" t="s">
        <v>1151</v>
      </c>
      <c r="AM18" s="169" t="s">
        <v>1154</v>
      </c>
      <c r="AN18" s="170">
        <f>+AK18+1</f>
        <v>8</v>
      </c>
      <c r="AO18" s="166" t="s">
        <v>1151</v>
      </c>
      <c r="AP18" s="166" t="s">
        <v>1154</v>
      </c>
      <c r="AQ18" s="171">
        <f>+AN18+1</f>
        <v>9</v>
      </c>
      <c r="AR18" s="169" t="s">
        <v>1151</v>
      </c>
      <c r="AS18" s="169" t="s">
        <v>1154</v>
      </c>
      <c r="AT18" s="170">
        <f>+AQ18+1</f>
        <v>10</v>
      </c>
      <c r="AU18" s="166" t="s">
        <v>1151</v>
      </c>
      <c r="AV18" s="376"/>
    </row>
    <row r="19" spans="1:48" x14ac:dyDescent="0.25">
      <c r="A19" s="95" t="s">
        <v>5</v>
      </c>
      <c r="B19" s="96" t="s">
        <v>6</v>
      </c>
      <c r="C19" s="95"/>
      <c r="D19" s="95"/>
      <c r="E19" s="95"/>
      <c r="F19" s="131">
        <f>'PLAN FORN'!G19:G20</f>
        <v>0</v>
      </c>
      <c r="G19" s="95"/>
      <c r="H19" s="123" t="e">
        <f>F19/$F$35</f>
        <v>#DIV/0!</v>
      </c>
      <c r="I19" s="124">
        <f>F19*100%/2762939.77</f>
        <v>0</v>
      </c>
      <c r="J19" s="125"/>
      <c r="K19" s="125"/>
      <c r="L19" s="125"/>
      <c r="M19" s="125"/>
      <c r="N19" s="125"/>
      <c r="O19" s="125"/>
      <c r="P19" s="125"/>
      <c r="Q19" s="185">
        <v>0</v>
      </c>
      <c r="R19" s="353">
        <f>Q19*F19</f>
        <v>0</v>
      </c>
      <c r="S19" s="354"/>
      <c r="T19" s="184">
        <v>0</v>
      </c>
      <c r="U19" s="361">
        <f>T19*F19</f>
        <v>0</v>
      </c>
      <c r="V19" s="364"/>
      <c r="W19" s="185">
        <v>0</v>
      </c>
      <c r="X19" s="357">
        <f>W19*F19</f>
        <v>0</v>
      </c>
      <c r="Y19" s="358"/>
      <c r="Z19" s="184">
        <v>0</v>
      </c>
      <c r="AA19" s="361">
        <f>Z19*F19</f>
        <v>0</v>
      </c>
      <c r="AB19" s="364"/>
      <c r="AC19" s="185">
        <v>0</v>
      </c>
      <c r="AD19" s="357">
        <f>AC19*F19</f>
        <v>0</v>
      </c>
      <c r="AE19" s="358"/>
      <c r="AF19" s="184">
        <v>0</v>
      </c>
      <c r="AG19" s="361">
        <f>AF19*F19</f>
        <v>0</v>
      </c>
      <c r="AH19" s="362"/>
      <c r="AI19" s="185">
        <v>0</v>
      </c>
      <c r="AJ19" s="357">
        <f>AI19*F19</f>
        <v>0</v>
      </c>
      <c r="AK19" s="358"/>
      <c r="AL19" s="184">
        <v>0</v>
      </c>
      <c r="AM19" s="361">
        <f>AL19*F19</f>
        <v>0</v>
      </c>
      <c r="AN19" s="362"/>
      <c r="AO19" s="185">
        <v>0</v>
      </c>
      <c r="AP19" s="357">
        <f>AO19*F19</f>
        <v>0</v>
      </c>
      <c r="AQ19" s="358"/>
      <c r="AR19" s="184">
        <v>0</v>
      </c>
      <c r="AS19" s="361">
        <f>AR19*F19</f>
        <v>0</v>
      </c>
      <c r="AT19" s="362"/>
      <c r="AU19" s="177">
        <f>Q19+T19+W19+Z19+AC19+AF19+AI19+AL19+AO19+AR19</f>
        <v>0</v>
      </c>
      <c r="AV19" s="190">
        <f>R19+U19+X19+AA19+AD19+AG19+AJ19+AM19+AP19+AS19</f>
        <v>0</v>
      </c>
    </row>
    <row r="20" spans="1:48" x14ac:dyDescent="0.25">
      <c r="A20" s="95" t="s">
        <v>652</v>
      </c>
      <c r="B20" s="96" t="s">
        <v>653</v>
      </c>
      <c r="C20" s="95"/>
      <c r="D20" s="95"/>
      <c r="E20" s="95"/>
      <c r="F20" s="131">
        <f>'PLAN FORN'!G32</f>
        <v>0</v>
      </c>
      <c r="G20" s="95"/>
      <c r="H20" s="123" t="e">
        <f t="shared" ref="H20:H34" si="0">F20/$F$35</f>
        <v>#DIV/0!</v>
      </c>
      <c r="I20" s="124">
        <f t="shared" ref="I20:I34" si="1">F20*100%/2762939.77</f>
        <v>0</v>
      </c>
      <c r="J20" s="125"/>
      <c r="K20" s="125"/>
      <c r="L20" s="125"/>
      <c r="M20" s="125"/>
      <c r="N20" s="125"/>
      <c r="O20" s="125"/>
      <c r="P20" s="125"/>
      <c r="Q20" s="185">
        <v>0</v>
      </c>
      <c r="R20" s="353">
        <f t="shared" ref="R20:R34" si="2">Q20*F20</f>
        <v>0</v>
      </c>
      <c r="S20" s="354"/>
      <c r="T20" s="184">
        <v>0</v>
      </c>
      <c r="U20" s="361">
        <f t="shared" ref="U20:U34" si="3">T20*F20</f>
        <v>0</v>
      </c>
      <c r="V20" s="364"/>
      <c r="W20" s="185">
        <v>0</v>
      </c>
      <c r="X20" s="357">
        <f t="shared" ref="X20:X34" si="4">W20*F20</f>
        <v>0</v>
      </c>
      <c r="Y20" s="358"/>
      <c r="Z20" s="184">
        <v>0</v>
      </c>
      <c r="AA20" s="361">
        <f t="shared" ref="AA20:AA34" si="5">Z20*F20</f>
        <v>0</v>
      </c>
      <c r="AB20" s="364"/>
      <c r="AC20" s="185">
        <v>0</v>
      </c>
      <c r="AD20" s="357">
        <f t="shared" ref="AD20:AD34" si="6">AC20*F20</f>
        <v>0</v>
      </c>
      <c r="AE20" s="358"/>
      <c r="AF20" s="184">
        <v>0</v>
      </c>
      <c r="AG20" s="361">
        <f t="shared" ref="AG20:AG34" si="7">AF20*F20</f>
        <v>0</v>
      </c>
      <c r="AH20" s="362"/>
      <c r="AI20" s="185">
        <v>0</v>
      </c>
      <c r="AJ20" s="357">
        <f t="shared" ref="AJ20:AJ34" si="8">AI20*F20</f>
        <v>0</v>
      </c>
      <c r="AK20" s="358"/>
      <c r="AL20" s="184">
        <v>0</v>
      </c>
      <c r="AM20" s="361">
        <f t="shared" ref="AM20:AM34" si="9">AL20*F20</f>
        <v>0</v>
      </c>
      <c r="AN20" s="362"/>
      <c r="AO20" s="185">
        <v>0</v>
      </c>
      <c r="AP20" s="357">
        <f t="shared" ref="AP20:AP34" si="10">AO20*F20</f>
        <v>0</v>
      </c>
      <c r="AQ20" s="358"/>
      <c r="AR20" s="184">
        <v>0</v>
      </c>
      <c r="AS20" s="361">
        <f t="shared" ref="AS20:AS34" si="11">AR20*F20</f>
        <v>0</v>
      </c>
      <c r="AT20" s="362"/>
      <c r="AU20" s="177">
        <f t="shared" ref="AU20:AV35" si="12">Q20+T20+W20+Z20+AC20+AF20+AI20+AL20+AO20+AR20</f>
        <v>0</v>
      </c>
      <c r="AV20" s="190">
        <f t="shared" si="12"/>
        <v>0</v>
      </c>
    </row>
    <row r="21" spans="1:48" x14ac:dyDescent="0.25">
      <c r="A21" s="95" t="s">
        <v>654</v>
      </c>
      <c r="B21" s="96" t="s">
        <v>655</v>
      </c>
      <c r="C21" s="95"/>
      <c r="D21" s="95"/>
      <c r="E21" s="95"/>
      <c r="F21" s="131">
        <f>'PLAN FORN'!G55</f>
        <v>0</v>
      </c>
      <c r="G21" s="95"/>
      <c r="H21" s="123" t="e">
        <f t="shared" si="0"/>
        <v>#DIV/0!</v>
      </c>
      <c r="I21" s="124">
        <f t="shared" si="1"/>
        <v>0</v>
      </c>
      <c r="J21" s="125"/>
      <c r="K21" s="125"/>
      <c r="L21" s="125"/>
      <c r="M21" s="125"/>
      <c r="N21" s="125"/>
      <c r="O21" s="125"/>
      <c r="P21" s="125"/>
      <c r="Q21" s="185">
        <v>0</v>
      </c>
      <c r="R21" s="353">
        <f t="shared" si="2"/>
        <v>0</v>
      </c>
      <c r="S21" s="354"/>
      <c r="T21" s="184">
        <v>0</v>
      </c>
      <c r="U21" s="361">
        <f t="shared" si="3"/>
        <v>0</v>
      </c>
      <c r="V21" s="364"/>
      <c r="W21" s="185">
        <v>0</v>
      </c>
      <c r="X21" s="357">
        <f t="shared" si="4"/>
        <v>0</v>
      </c>
      <c r="Y21" s="358"/>
      <c r="Z21" s="184">
        <v>0</v>
      </c>
      <c r="AA21" s="361">
        <f t="shared" si="5"/>
        <v>0</v>
      </c>
      <c r="AB21" s="364"/>
      <c r="AC21" s="185">
        <v>0</v>
      </c>
      <c r="AD21" s="357">
        <f t="shared" si="6"/>
        <v>0</v>
      </c>
      <c r="AE21" s="358"/>
      <c r="AF21" s="184">
        <v>0</v>
      </c>
      <c r="AG21" s="361">
        <f t="shared" si="7"/>
        <v>0</v>
      </c>
      <c r="AH21" s="362"/>
      <c r="AI21" s="185">
        <v>0</v>
      </c>
      <c r="AJ21" s="357">
        <f t="shared" si="8"/>
        <v>0</v>
      </c>
      <c r="AK21" s="358"/>
      <c r="AL21" s="184">
        <v>0</v>
      </c>
      <c r="AM21" s="361">
        <f t="shared" si="9"/>
        <v>0</v>
      </c>
      <c r="AN21" s="362"/>
      <c r="AO21" s="185">
        <v>0</v>
      </c>
      <c r="AP21" s="357">
        <f t="shared" si="10"/>
        <v>0</v>
      </c>
      <c r="AQ21" s="358"/>
      <c r="AR21" s="184">
        <v>0</v>
      </c>
      <c r="AS21" s="361">
        <f t="shared" si="11"/>
        <v>0</v>
      </c>
      <c r="AT21" s="362"/>
      <c r="AU21" s="177">
        <f t="shared" si="12"/>
        <v>0</v>
      </c>
      <c r="AV21" s="190">
        <f t="shared" si="12"/>
        <v>0</v>
      </c>
    </row>
    <row r="22" spans="1:48" x14ac:dyDescent="0.25">
      <c r="A22" s="95" t="s">
        <v>656</v>
      </c>
      <c r="B22" s="96" t="s">
        <v>657</v>
      </c>
      <c r="C22" s="95"/>
      <c r="D22" s="95"/>
      <c r="E22" s="95"/>
      <c r="F22" s="131">
        <f>'PLAN FORN'!G64</f>
        <v>0</v>
      </c>
      <c r="G22" s="95"/>
      <c r="H22" s="123" t="e">
        <f t="shared" si="0"/>
        <v>#DIV/0!</v>
      </c>
      <c r="I22" s="124">
        <f t="shared" si="1"/>
        <v>0</v>
      </c>
      <c r="J22" s="125"/>
      <c r="K22" s="125"/>
      <c r="L22" s="125"/>
      <c r="M22" s="125"/>
      <c r="N22" s="125"/>
      <c r="O22" s="125"/>
      <c r="P22" s="125"/>
      <c r="Q22" s="185">
        <v>0</v>
      </c>
      <c r="R22" s="353">
        <f t="shared" si="2"/>
        <v>0</v>
      </c>
      <c r="S22" s="354"/>
      <c r="T22" s="184">
        <v>0</v>
      </c>
      <c r="U22" s="361">
        <f t="shared" si="3"/>
        <v>0</v>
      </c>
      <c r="V22" s="364"/>
      <c r="W22" s="185">
        <v>0</v>
      </c>
      <c r="X22" s="357">
        <f t="shared" si="4"/>
        <v>0</v>
      </c>
      <c r="Y22" s="358"/>
      <c r="Z22" s="184">
        <v>0</v>
      </c>
      <c r="AA22" s="361">
        <f t="shared" si="5"/>
        <v>0</v>
      </c>
      <c r="AB22" s="364"/>
      <c r="AC22" s="185">
        <v>0</v>
      </c>
      <c r="AD22" s="357">
        <f t="shared" si="6"/>
        <v>0</v>
      </c>
      <c r="AE22" s="358"/>
      <c r="AF22" s="184">
        <v>0</v>
      </c>
      <c r="AG22" s="361">
        <f t="shared" si="7"/>
        <v>0</v>
      </c>
      <c r="AH22" s="362"/>
      <c r="AI22" s="185">
        <v>0</v>
      </c>
      <c r="AJ22" s="357">
        <f t="shared" si="8"/>
        <v>0</v>
      </c>
      <c r="AK22" s="358"/>
      <c r="AL22" s="184">
        <v>0</v>
      </c>
      <c r="AM22" s="361">
        <f t="shared" si="9"/>
        <v>0</v>
      </c>
      <c r="AN22" s="362"/>
      <c r="AO22" s="185">
        <v>0</v>
      </c>
      <c r="AP22" s="357">
        <f t="shared" si="10"/>
        <v>0</v>
      </c>
      <c r="AQ22" s="358"/>
      <c r="AR22" s="184">
        <v>0</v>
      </c>
      <c r="AS22" s="361">
        <f t="shared" si="11"/>
        <v>0</v>
      </c>
      <c r="AT22" s="362"/>
      <c r="AU22" s="177">
        <f t="shared" si="12"/>
        <v>0</v>
      </c>
      <c r="AV22" s="190">
        <f t="shared" si="12"/>
        <v>0</v>
      </c>
    </row>
    <row r="23" spans="1:48" x14ac:dyDescent="0.25">
      <c r="A23" s="95" t="s">
        <v>658</v>
      </c>
      <c r="B23" s="96" t="s">
        <v>659</v>
      </c>
      <c r="C23" s="95"/>
      <c r="D23" s="95"/>
      <c r="E23" s="95"/>
      <c r="F23" s="131">
        <f>'PLAN FORN'!G77</f>
        <v>0</v>
      </c>
      <c r="G23" s="95"/>
      <c r="H23" s="123" t="e">
        <f t="shared" si="0"/>
        <v>#DIV/0!</v>
      </c>
      <c r="I23" s="124">
        <f t="shared" si="1"/>
        <v>0</v>
      </c>
      <c r="J23" s="125"/>
      <c r="K23" s="125"/>
      <c r="L23" s="125"/>
      <c r="M23" s="125"/>
      <c r="N23" s="125"/>
      <c r="O23" s="125"/>
      <c r="P23" s="125"/>
      <c r="Q23" s="185">
        <v>0</v>
      </c>
      <c r="R23" s="353">
        <f t="shared" si="2"/>
        <v>0</v>
      </c>
      <c r="S23" s="354"/>
      <c r="T23" s="184">
        <v>0</v>
      </c>
      <c r="U23" s="361">
        <f t="shared" si="3"/>
        <v>0</v>
      </c>
      <c r="V23" s="364"/>
      <c r="W23" s="185">
        <v>0</v>
      </c>
      <c r="X23" s="357">
        <f t="shared" si="4"/>
        <v>0</v>
      </c>
      <c r="Y23" s="358"/>
      <c r="Z23" s="184">
        <v>0</v>
      </c>
      <c r="AA23" s="361">
        <f t="shared" si="5"/>
        <v>0</v>
      </c>
      <c r="AB23" s="364"/>
      <c r="AC23" s="185">
        <v>0</v>
      </c>
      <c r="AD23" s="357">
        <f t="shared" si="6"/>
        <v>0</v>
      </c>
      <c r="AE23" s="358"/>
      <c r="AF23" s="184">
        <v>0</v>
      </c>
      <c r="AG23" s="361">
        <f t="shared" si="7"/>
        <v>0</v>
      </c>
      <c r="AH23" s="362"/>
      <c r="AI23" s="185">
        <v>0</v>
      </c>
      <c r="AJ23" s="357">
        <f t="shared" si="8"/>
        <v>0</v>
      </c>
      <c r="AK23" s="358"/>
      <c r="AL23" s="184">
        <v>0</v>
      </c>
      <c r="AM23" s="361">
        <f t="shared" si="9"/>
        <v>0</v>
      </c>
      <c r="AN23" s="362"/>
      <c r="AO23" s="185">
        <v>0</v>
      </c>
      <c r="AP23" s="357">
        <f t="shared" si="10"/>
        <v>0</v>
      </c>
      <c r="AQ23" s="358"/>
      <c r="AR23" s="184">
        <v>0</v>
      </c>
      <c r="AS23" s="361">
        <f t="shared" si="11"/>
        <v>0</v>
      </c>
      <c r="AT23" s="362"/>
      <c r="AU23" s="177">
        <f t="shared" si="12"/>
        <v>0</v>
      </c>
      <c r="AV23" s="190">
        <f t="shared" si="12"/>
        <v>0</v>
      </c>
    </row>
    <row r="24" spans="1:48" x14ac:dyDescent="0.25">
      <c r="A24" s="95" t="s">
        <v>660</v>
      </c>
      <c r="B24" s="96" t="s">
        <v>661</v>
      </c>
      <c r="C24" s="95"/>
      <c r="D24" s="95"/>
      <c r="E24" s="95"/>
      <c r="F24" s="131">
        <f>'PLAN FORN'!G100</f>
        <v>0</v>
      </c>
      <c r="G24" s="95"/>
      <c r="H24" s="123" t="e">
        <f t="shared" si="0"/>
        <v>#DIV/0!</v>
      </c>
      <c r="I24" s="124">
        <f t="shared" si="1"/>
        <v>0</v>
      </c>
      <c r="J24" s="125"/>
      <c r="K24" s="125"/>
      <c r="L24" s="125"/>
      <c r="M24" s="125"/>
      <c r="N24" s="125"/>
      <c r="O24" s="125"/>
      <c r="P24" s="125"/>
      <c r="Q24" s="185">
        <v>0</v>
      </c>
      <c r="R24" s="353">
        <f t="shared" si="2"/>
        <v>0</v>
      </c>
      <c r="S24" s="354"/>
      <c r="T24" s="184">
        <v>0</v>
      </c>
      <c r="U24" s="361">
        <f t="shared" si="3"/>
        <v>0</v>
      </c>
      <c r="V24" s="364"/>
      <c r="W24" s="185">
        <v>0</v>
      </c>
      <c r="X24" s="357">
        <f t="shared" si="4"/>
        <v>0</v>
      </c>
      <c r="Y24" s="358"/>
      <c r="Z24" s="184">
        <v>0</v>
      </c>
      <c r="AA24" s="361">
        <f t="shared" si="5"/>
        <v>0</v>
      </c>
      <c r="AB24" s="364"/>
      <c r="AC24" s="185">
        <v>0</v>
      </c>
      <c r="AD24" s="357">
        <f t="shared" si="6"/>
        <v>0</v>
      </c>
      <c r="AE24" s="358"/>
      <c r="AF24" s="184">
        <v>0</v>
      </c>
      <c r="AG24" s="361">
        <f t="shared" si="7"/>
        <v>0</v>
      </c>
      <c r="AH24" s="362"/>
      <c r="AI24" s="185">
        <v>0</v>
      </c>
      <c r="AJ24" s="357">
        <f t="shared" si="8"/>
        <v>0</v>
      </c>
      <c r="AK24" s="358"/>
      <c r="AL24" s="184">
        <v>0</v>
      </c>
      <c r="AM24" s="361">
        <f t="shared" si="9"/>
        <v>0</v>
      </c>
      <c r="AN24" s="362"/>
      <c r="AO24" s="185">
        <v>0</v>
      </c>
      <c r="AP24" s="357">
        <f t="shared" si="10"/>
        <v>0</v>
      </c>
      <c r="AQ24" s="358"/>
      <c r="AR24" s="184">
        <v>0</v>
      </c>
      <c r="AS24" s="361">
        <f t="shared" si="11"/>
        <v>0</v>
      </c>
      <c r="AT24" s="362"/>
      <c r="AU24" s="177">
        <f t="shared" si="12"/>
        <v>0</v>
      </c>
      <c r="AV24" s="190">
        <f t="shared" si="12"/>
        <v>0</v>
      </c>
    </row>
    <row r="25" spans="1:48" x14ac:dyDescent="0.25">
      <c r="A25" s="95" t="s">
        <v>662</v>
      </c>
      <c r="B25" s="96" t="s">
        <v>180</v>
      </c>
      <c r="C25" s="95"/>
      <c r="D25" s="95"/>
      <c r="E25" s="95"/>
      <c r="F25" s="131">
        <f>'PLAN FORN'!G129</f>
        <v>0</v>
      </c>
      <c r="G25" s="95"/>
      <c r="H25" s="123" t="e">
        <f t="shared" si="0"/>
        <v>#DIV/0!</v>
      </c>
      <c r="I25" s="124">
        <f t="shared" si="1"/>
        <v>0</v>
      </c>
      <c r="J25" s="125"/>
      <c r="K25" s="125"/>
      <c r="L25" s="125"/>
      <c r="M25" s="125"/>
      <c r="N25" s="125"/>
      <c r="O25" s="125"/>
      <c r="P25" s="125"/>
      <c r="Q25" s="185">
        <v>0</v>
      </c>
      <c r="R25" s="353">
        <f t="shared" si="2"/>
        <v>0</v>
      </c>
      <c r="S25" s="354"/>
      <c r="T25" s="184">
        <v>0</v>
      </c>
      <c r="U25" s="361">
        <f t="shared" si="3"/>
        <v>0</v>
      </c>
      <c r="V25" s="364"/>
      <c r="W25" s="185">
        <v>0</v>
      </c>
      <c r="X25" s="357">
        <f t="shared" si="4"/>
        <v>0</v>
      </c>
      <c r="Y25" s="358"/>
      <c r="Z25" s="184">
        <v>0</v>
      </c>
      <c r="AA25" s="361">
        <f t="shared" si="5"/>
        <v>0</v>
      </c>
      <c r="AB25" s="364"/>
      <c r="AC25" s="185">
        <v>0</v>
      </c>
      <c r="AD25" s="357">
        <f t="shared" si="6"/>
        <v>0</v>
      </c>
      <c r="AE25" s="358"/>
      <c r="AF25" s="184">
        <v>0</v>
      </c>
      <c r="AG25" s="361">
        <f t="shared" si="7"/>
        <v>0</v>
      </c>
      <c r="AH25" s="362"/>
      <c r="AI25" s="185">
        <v>0</v>
      </c>
      <c r="AJ25" s="357">
        <f t="shared" si="8"/>
        <v>0</v>
      </c>
      <c r="AK25" s="358"/>
      <c r="AL25" s="184">
        <v>0</v>
      </c>
      <c r="AM25" s="361">
        <f t="shared" si="9"/>
        <v>0</v>
      </c>
      <c r="AN25" s="362"/>
      <c r="AO25" s="185">
        <v>0</v>
      </c>
      <c r="AP25" s="357">
        <f t="shared" si="10"/>
        <v>0</v>
      </c>
      <c r="AQ25" s="358"/>
      <c r="AR25" s="184">
        <v>0</v>
      </c>
      <c r="AS25" s="361">
        <f t="shared" si="11"/>
        <v>0</v>
      </c>
      <c r="AT25" s="362"/>
      <c r="AU25" s="177">
        <f t="shared" si="12"/>
        <v>0</v>
      </c>
      <c r="AV25" s="190">
        <f t="shared" si="12"/>
        <v>0</v>
      </c>
    </row>
    <row r="26" spans="1:48" x14ac:dyDescent="0.25">
      <c r="A26" s="95" t="s">
        <v>663</v>
      </c>
      <c r="B26" s="96" t="s">
        <v>664</v>
      </c>
      <c r="C26" s="95"/>
      <c r="D26" s="95"/>
      <c r="E26" s="95"/>
      <c r="F26" s="131">
        <f>'PLAN FORN'!G138</f>
        <v>0</v>
      </c>
      <c r="G26" s="95"/>
      <c r="H26" s="123" t="e">
        <f t="shared" si="0"/>
        <v>#DIV/0!</v>
      </c>
      <c r="I26" s="124">
        <f t="shared" si="1"/>
        <v>0</v>
      </c>
      <c r="J26" s="125"/>
      <c r="K26" s="125"/>
      <c r="L26" s="125"/>
      <c r="M26" s="125"/>
      <c r="N26" s="125"/>
      <c r="O26" s="125"/>
      <c r="P26" s="125"/>
      <c r="Q26" s="185">
        <v>0</v>
      </c>
      <c r="R26" s="353">
        <f t="shared" si="2"/>
        <v>0</v>
      </c>
      <c r="S26" s="354"/>
      <c r="T26" s="184">
        <v>0</v>
      </c>
      <c r="U26" s="361">
        <f t="shared" si="3"/>
        <v>0</v>
      </c>
      <c r="V26" s="364"/>
      <c r="W26" s="185">
        <v>0</v>
      </c>
      <c r="X26" s="357">
        <f t="shared" si="4"/>
        <v>0</v>
      </c>
      <c r="Y26" s="358"/>
      <c r="Z26" s="184">
        <v>0</v>
      </c>
      <c r="AA26" s="361">
        <f t="shared" si="5"/>
        <v>0</v>
      </c>
      <c r="AB26" s="364"/>
      <c r="AC26" s="185">
        <v>0</v>
      </c>
      <c r="AD26" s="357">
        <f t="shared" si="6"/>
        <v>0</v>
      </c>
      <c r="AE26" s="358"/>
      <c r="AF26" s="184">
        <v>0</v>
      </c>
      <c r="AG26" s="361">
        <f t="shared" si="7"/>
        <v>0</v>
      </c>
      <c r="AH26" s="362"/>
      <c r="AI26" s="185">
        <v>0</v>
      </c>
      <c r="AJ26" s="357">
        <f t="shared" si="8"/>
        <v>0</v>
      </c>
      <c r="AK26" s="358"/>
      <c r="AL26" s="184">
        <v>0</v>
      </c>
      <c r="AM26" s="361">
        <f t="shared" si="9"/>
        <v>0</v>
      </c>
      <c r="AN26" s="362"/>
      <c r="AO26" s="185">
        <v>0</v>
      </c>
      <c r="AP26" s="357">
        <f t="shared" si="10"/>
        <v>0</v>
      </c>
      <c r="AQ26" s="358"/>
      <c r="AR26" s="184">
        <v>0</v>
      </c>
      <c r="AS26" s="361">
        <f t="shared" si="11"/>
        <v>0</v>
      </c>
      <c r="AT26" s="362"/>
      <c r="AU26" s="177">
        <f t="shared" si="12"/>
        <v>0</v>
      </c>
      <c r="AV26" s="190">
        <f t="shared" si="12"/>
        <v>0</v>
      </c>
    </row>
    <row r="27" spans="1:48" x14ac:dyDescent="0.25">
      <c r="A27" s="95" t="s">
        <v>665</v>
      </c>
      <c r="B27" s="96" t="s">
        <v>666</v>
      </c>
      <c r="C27" s="95"/>
      <c r="D27" s="95"/>
      <c r="E27" s="95"/>
      <c r="F27" s="131">
        <f>'PLAN FORN'!G252</f>
        <v>0</v>
      </c>
      <c r="G27" s="95"/>
      <c r="H27" s="123" t="e">
        <f t="shared" si="0"/>
        <v>#DIV/0!</v>
      </c>
      <c r="I27" s="124">
        <f t="shared" si="1"/>
        <v>0</v>
      </c>
      <c r="J27" s="125"/>
      <c r="K27" s="125"/>
      <c r="L27" s="125"/>
      <c r="M27" s="125"/>
      <c r="N27" s="125"/>
      <c r="O27" s="125"/>
      <c r="P27" s="125"/>
      <c r="Q27" s="185">
        <v>0</v>
      </c>
      <c r="R27" s="353">
        <f t="shared" si="2"/>
        <v>0</v>
      </c>
      <c r="S27" s="354"/>
      <c r="T27" s="184">
        <v>0</v>
      </c>
      <c r="U27" s="361">
        <f t="shared" si="3"/>
        <v>0</v>
      </c>
      <c r="V27" s="364"/>
      <c r="W27" s="185">
        <v>0</v>
      </c>
      <c r="X27" s="357">
        <f t="shared" si="4"/>
        <v>0</v>
      </c>
      <c r="Y27" s="358"/>
      <c r="Z27" s="184">
        <v>0</v>
      </c>
      <c r="AA27" s="361">
        <f t="shared" si="5"/>
        <v>0</v>
      </c>
      <c r="AB27" s="364"/>
      <c r="AC27" s="185">
        <v>0</v>
      </c>
      <c r="AD27" s="357">
        <f t="shared" si="6"/>
        <v>0</v>
      </c>
      <c r="AE27" s="358"/>
      <c r="AF27" s="184">
        <v>0</v>
      </c>
      <c r="AG27" s="361">
        <f t="shared" si="7"/>
        <v>0</v>
      </c>
      <c r="AH27" s="362"/>
      <c r="AI27" s="185">
        <v>0</v>
      </c>
      <c r="AJ27" s="357">
        <f t="shared" si="8"/>
        <v>0</v>
      </c>
      <c r="AK27" s="358"/>
      <c r="AL27" s="184">
        <v>0</v>
      </c>
      <c r="AM27" s="361">
        <f t="shared" si="9"/>
        <v>0</v>
      </c>
      <c r="AN27" s="362"/>
      <c r="AO27" s="185">
        <v>0</v>
      </c>
      <c r="AP27" s="357">
        <f t="shared" si="10"/>
        <v>0</v>
      </c>
      <c r="AQ27" s="358"/>
      <c r="AR27" s="184">
        <v>0</v>
      </c>
      <c r="AS27" s="361">
        <f t="shared" si="11"/>
        <v>0</v>
      </c>
      <c r="AT27" s="362"/>
      <c r="AU27" s="177">
        <f t="shared" si="12"/>
        <v>0</v>
      </c>
      <c r="AV27" s="190">
        <f t="shared" si="12"/>
        <v>0</v>
      </c>
    </row>
    <row r="28" spans="1:48" x14ac:dyDescent="0.25">
      <c r="A28" s="95" t="s">
        <v>667</v>
      </c>
      <c r="B28" s="96" t="s">
        <v>476</v>
      </c>
      <c r="C28" s="95"/>
      <c r="D28" s="95"/>
      <c r="E28" s="95"/>
      <c r="F28" s="131">
        <f>'PLAN FORN'!G350</f>
        <v>0</v>
      </c>
      <c r="G28" s="95"/>
      <c r="H28" s="123" t="e">
        <f t="shared" si="0"/>
        <v>#DIV/0!</v>
      </c>
      <c r="I28" s="124">
        <f t="shared" si="1"/>
        <v>0</v>
      </c>
      <c r="J28" s="125"/>
      <c r="K28" s="125"/>
      <c r="L28" s="125"/>
      <c r="M28" s="125"/>
      <c r="N28" s="125"/>
      <c r="O28" s="125"/>
      <c r="P28" s="125"/>
      <c r="Q28" s="185">
        <v>0</v>
      </c>
      <c r="R28" s="353">
        <f t="shared" si="2"/>
        <v>0</v>
      </c>
      <c r="S28" s="354"/>
      <c r="T28" s="184">
        <v>0</v>
      </c>
      <c r="U28" s="361">
        <f t="shared" si="3"/>
        <v>0</v>
      </c>
      <c r="V28" s="364"/>
      <c r="W28" s="185">
        <v>0</v>
      </c>
      <c r="X28" s="357">
        <f t="shared" si="4"/>
        <v>0</v>
      </c>
      <c r="Y28" s="358"/>
      <c r="Z28" s="184">
        <v>0</v>
      </c>
      <c r="AA28" s="361">
        <f t="shared" si="5"/>
        <v>0</v>
      </c>
      <c r="AB28" s="364"/>
      <c r="AC28" s="185">
        <v>0</v>
      </c>
      <c r="AD28" s="357">
        <f t="shared" si="6"/>
        <v>0</v>
      </c>
      <c r="AE28" s="358"/>
      <c r="AF28" s="184">
        <v>0</v>
      </c>
      <c r="AG28" s="361">
        <f t="shared" si="7"/>
        <v>0</v>
      </c>
      <c r="AH28" s="362"/>
      <c r="AI28" s="185">
        <v>0</v>
      </c>
      <c r="AJ28" s="357">
        <f t="shared" si="8"/>
        <v>0</v>
      </c>
      <c r="AK28" s="358"/>
      <c r="AL28" s="184">
        <v>0</v>
      </c>
      <c r="AM28" s="361">
        <f t="shared" si="9"/>
        <v>0</v>
      </c>
      <c r="AN28" s="362"/>
      <c r="AO28" s="185">
        <v>0</v>
      </c>
      <c r="AP28" s="357">
        <f t="shared" si="10"/>
        <v>0</v>
      </c>
      <c r="AQ28" s="358"/>
      <c r="AR28" s="184">
        <v>0</v>
      </c>
      <c r="AS28" s="361">
        <f t="shared" si="11"/>
        <v>0</v>
      </c>
      <c r="AT28" s="362"/>
      <c r="AU28" s="177">
        <f t="shared" si="12"/>
        <v>0</v>
      </c>
      <c r="AV28" s="190">
        <f t="shared" si="12"/>
        <v>0</v>
      </c>
    </row>
    <row r="29" spans="1:48" x14ac:dyDescent="0.25">
      <c r="A29" s="95" t="s">
        <v>668</v>
      </c>
      <c r="B29" s="96" t="s">
        <v>669</v>
      </c>
      <c r="C29" s="95"/>
      <c r="D29" s="95"/>
      <c r="E29" s="95"/>
      <c r="F29" s="131">
        <f>'PLAN FORN'!G353</f>
        <v>0</v>
      </c>
      <c r="G29" s="95"/>
      <c r="H29" s="123" t="e">
        <f t="shared" si="0"/>
        <v>#DIV/0!</v>
      </c>
      <c r="I29" s="124">
        <f t="shared" si="1"/>
        <v>0</v>
      </c>
      <c r="J29" s="125"/>
      <c r="K29" s="125"/>
      <c r="L29" s="125"/>
      <c r="M29" s="125"/>
      <c r="N29" s="125"/>
      <c r="O29" s="125"/>
      <c r="P29" s="125"/>
      <c r="Q29" s="185">
        <v>0</v>
      </c>
      <c r="R29" s="353">
        <f t="shared" si="2"/>
        <v>0</v>
      </c>
      <c r="S29" s="354"/>
      <c r="T29" s="184">
        <v>0</v>
      </c>
      <c r="U29" s="361">
        <f t="shared" si="3"/>
        <v>0</v>
      </c>
      <c r="V29" s="364"/>
      <c r="W29" s="185">
        <v>0</v>
      </c>
      <c r="X29" s="357">
        <f t="shared" si="4"/>
        <v>0</v>
      </c>
      <c r="Y29" s="358"/>
      <c r="Z29" s="184">
        <v>0</v>
      </c>
      <c r="AA29" s="361">
        <f t="shared" si="5"/>
        <v>0</v>
      </c>
      <c r="AB29" s="364"/>
      <c r="AC29" s="185">
        <v>0</v>
      </c>
      <c r="AD29" s="357">
        <f t="shared" si="6"/>
        <v>0</v>
      </c>
      <c r="AE29" s="358"/>
      <c r="AF29" s="184">
        <v>0</v>
      </c>
      <c r="AG29" s="361">
        <f t="shared" si="7"/>
        <v>0</v>
      </c>
      <c r="AH29" s="362"/>
      <c r="AI29" s="185">
        <v>0</v>
      </c>
      <c r="AJ29" s="357">
        <f t="shared" si="8"/>
        <v>0</v>
      </c>
      <c r="AK29" s="358"/>
      <c r="AL29" s="184">
        <v>0</v>
      </c>
      <c r="AM29" s="361">
        <f t="shared" si="9"/>
        <v>0</v>
      </c>
      <c r="AN29" s="362"/>
      <c r="AO29" s="185">
        <v>0</v>
      </c>
      <c r="AP29" s="357">
        <f t="shared" si="10"/>
        <v>0</v>
      </c>
      <c r="AQ29" s="358"/>
      <c r="AR29" s="184">
        <v>0</v>
      </c>
      <c r="AS29" s="361">
        <f t="shared" si="11"/>
        <v>0</v>
      </c>
      <c r="AT29" s="362"/>
      <c r="AU29" s="177">
        <f t="shared" si="12"/>
        <v>0</v>
      </c>
      <c r="AV29" s="190">
        <f t="shared" si="12"/>
        <v>0</v>
      </c>
    </row>
    <row r="30" spans="1:48" x14ac:dyDescent="0.25">
      <c r="A30" s="95" t="s">
        <v>670</v>
      </c>
      <c r="B30" s="96" t="s">
        <v>671</v>
      </c>
      <c r="C30" s="95"/>
      <c r="D30" s="95"/>
      <c r="E30" s="95"/>
      <c r="F30" s="131">
        <f>'PLAN FORN'!G363</f>
        <v>0</v>
      </c>
      <c r="G30" s="95"/>
      <c r="H30" s="123" t="e">
        <f t="shared" si="0"/>
        <v>#DIV/0!</v>
      </c>
      <c r="I30" s="124">
        <f t="shared" si="1"/>
        <v>0</v>
      </c>
      <c r="J30" s="125"/>
      <c r="K30" s="125"/>
      <c r="L30" s="125"/>
      <c r="M30" s="125"/>
      <c r="N30" s="125"/>
      <c r="O30" s="125"/>
      <c r="P30" s="125"/>
      <c r="Q30" s="185">
        <v>0</v>
      </c>
      <c r="R30" s="353">
        <f t="shared" si="2"/>
        <v>0</v>
      </c>
      <c r="S30" s="354"/>
      <c r="T30" s="184">
        <v>0</v>
      </c>
      <c r="U30" s="361">
        <f t="shared" si="3"/>
        <v>0</v>
      </c>
      <c r="V30" s="364"/>
      <c r="W30" s="185">
        <v>0</v>
      </c>
      <c r="X30" s="357">
        <f t="shared" si="4"/>
        <v>0</v>
      </c>
      <c r="Y30" s="358"/>
      <c r="Z30" s="184">
        <v>0</v>
      </c>
      <c r="AA30" s="361">
        <f t="shared" si="5"/>
        <v>0</v>
      </c>
      <c r="AB30" s="364"/>
      <c r="AC30" s="185">
        <v>0</v>
      </c>
      <c r="AD30" s="357">
        <f t="shared" si="6"/>
        <v>0</v>
      </c>
      <c r="AE30" s="358"/>
      <c r="AF30" s="184">
        <v>0</v>
      </c>
      <c r="AG30" s="361">
        <f t="shared" si="7"/>
        <v>0</v>
      </c>
      <c r="AH30" s="362"/>
      <c r="AI30" s="185">
        <v>0</v>
      </c>
      <c r="AJ30" s="357">
        <f t="shared" si="8"/>
        <v>0</v>
      </c>
      <c r="AK30" s="358"/>
      <c r="AL30" s="184">
        <v>0</v>
      </c>
      <c r="AM30" s="361">
        <f t="shared" si="9"/>
        <v>0</v>
      </c>
      <c r="AN30" s="362"/>
      <c r="AO30" s="185">
        <v>0</v>
      </c>
      <c r="AP30" s="357">
        <f t="shared" si="10"/>
        <v>0</v>
      </c>
      <c r="AQ30" s="358"/>
      <c r="AR30" s="184">
        <v>0</v>
      </c>
      <c r="AS30" s="361">
        <f t="shared" si="11"/>
        <v>0</v>
      </c>
      <c r="AT30" s="362"/>
      <c r="AU30" s="177">
        <f t="shared" si="12"/>
        <v>0</v>
      </c>
      <c r="AV30" s="190">
        <f t="shared" si="12"/>
        <v>0</v>
      </c>
    </row>
    <row r="31" spans="1:48" x14ac:dyDescent="0.25">
      <c r="A31" s="95" t="s">
        <v>672</v>
      </c>
      <c r="B31" s="96" t="s">
        <v>673</v>
      </c>
      <c r="C31" s="95"/>
      <c r="D31" s="95"/>
      <c r="E31" s="95"/>
      <c r="F31" s="131">
        <f>'PLAN FORN'!G380</f>
        <v>0</v>
      </c>
      <c r="G31" s="95"/>
      <c r="H31" s="123" t="e">
        <f t="shared" si="0"/>
        <v>#DIV/0!</v>
      </c>
      <c r="I31" s="124">
        <f t="shared" si="1"/>
        <v>0</v>
      </c>
      <c r="J31" s="125"/>
      <c r="K31" s="125"/>
      <c r="L31" s="125"/>
      <c r="M31" s="125"/>
      <c r="N31" s="125"/>
      <c r="O31" s="125"/>
      <c r="P31" s="125"/>
      <c r="Q31" s="185">
        <v>0</v>
      </c>
      <c r="R31" s="353">
        <f t="shared" si="2"/>
        <v>0</v>
      </c>
      <c r="S31" s="354"/>
      <c r="T31" s="184">
        <v>0</v>
      </c>
      <c r="U31" s="361">
        <f t="shared" si="3"/>
        <v>0</v>
      </c>
      <c r="V31" s="364"/>
      <c r="W31" s="185">
        <v>0</v>
      </c>
      <c r="X31" s="357">
        <f t="shared" si="4"/>
        <v>0</v>
      </c>
      <c r="Y31" s="358"/>
      <c r="Z31" s="184">
        <v>0</v>
      </c>
      <c r="AA31" s="361">
        <f t="shared" si="5"/>
        <v>0</v>
      </c>
      <c r="AB31" s="364"/>
      <c r="AC31" s="185">
        <v>0</v>
      </c>
      <c r="AD31" s="357">
        <f t="shared" si="6"/>
        <v>0</v>
      </c>
      <c r="AE31" s="358"/>
      <c r="AF31" s="184">
        <v>0</v>
      </c>
      <c r="AG31" s="361">
        <f t="shared" si="7"/>
        <v>0</v>
      </c>
      <c r="AH31" s="362"/>
      <c r="AI31" s="185">
        <v>0</v>
      </c>
      <c r="AJ31" s="357">
        <f t="shared" si="8"/>
        <v>0</v>
      </c>
      <c r="AK31" s="358"/>
      <c r="AL31" s="184">
        <v>0</v>
      </c>
      <c r="AM31" s="361">
        <f t="shared" si="9"/>
        <v>0</v>
      </c>
      <c r="AN31" s="362"/>
      <c r="AO31" s="185">
        <v>0</v>
      </c>
      <c r="AP31" s="357">
        <f t="shared" si="10"/>
        <v>0</v>
      </c>
      <c r="AQ31" s="358"/>
      <c r="AR31" s="184">
        <v>0</v>
      </c>
      <c r="AS31" s="361">
        <f t="shared" si="11"/>
        <v>0</v>
      </c>
      <c r="AT31" s="362"/>
      <c r="AU31" s="177">
        <f t="shared" si="12"/>
        <v>0</v>
      </c>
      <c r="AV31" s="190">
        <f t="shared" si="12"/>
        <v>0</v>
      </c>
    </row>
    <row r="32" spans="1:48" x14ac:dyDescent="0.25">
      <c r="A32" s="95" t="s">
        <v>674</v>
      </c>
      <c r="B32" s="96" t="s">
        <v>538</v>
      </c>
      <c r="C32" s="95"/>
      <c r="D32" s="95"/>
      <c r="E32" s="95"/>
      <c r="F32" s="131">
        <f>'PLAN FORN'!G402</f>
        <v>0</v>
      </c>
      <c r="G32" s="95"/>
      <c r="H32" s="123" t="e">
        <f t="shared" si="0"/>
        <v>#DIV/0!</v>
      </c>
      <c r="I32" s="124">
        <f t="shared" si="1"/>
        <v>0</v>
      </c>
      <c r="J32" s="125"/>
      <c r="K32" s="125"/>
      <c r="L32" s="125"/>
      <c r="M32" s="125"/>
      <c r="N32" s="125"/>
      <c r="O32" s="125"/>
      <c r="P32" s="125"/>
      <c r="Q32" s="185">
        <v>0</v>
      </c>
      <c r="R32" s="353">
        <f t="shared" si="2"/>
        <v>0</v>
      </c>
      <c r="S32" s="354"/>
      <c r="T32" s="184">
        <v>0</v>
      </c>
      <c r="U32" s="361">
        <f t="shared" si="3"/>
        <v>0</v>
      </c>
      <c r="V32" s="364"/>
      <c r="W32" s="185">
        <v>0</v>
      </c>
      <c r="X32" s="357">
        <f t="shared" si="4"/>
        <v>0</v>
      </c>
      <c r="Y32" s="358"/>
      <c r="Z32" s="184">
        <v>0</v>
      </c>
      <c r="AA32" s="361">
        <f t="shared" si="5"/>
        <v>0</v>
      </c>
      <c r="AB32" s="364"/>
      <c r="AC32" s="185">
        <v>0</v>
      </c>
      <c r="AD32" s="357">
        <f t="shared" si="6"/>
        <v>0</v>
      </c>
      <c r="AE32" s="358"/>
      <c r="AF32" s="184">
        <v>0</v>
      </c>
      <c r="AG32" s="361">
        <f t="shared" si="7"/>
        <v>0</v>
      </c>
      <c r="AH32" s="362"/>
      <c r="AI32" s="185">
        <v>0</v>
      </c>
      <c r="AJ32" s="357">
        <f t="shared" si="8"/>
        <v>0</v>
      </c>
      <c r="AK32" s="358"/>
      <c r="AL32" s="184">
        <v>0</v>
      </c>
      <c r="AM32" s="361">
        <f t="shared" si="9"/>
        <v>0</v>
      </c>
      <c r="AN32" s="362"/>
      <c r="AO32" s="185">
        <v>0</v>
      </c>
      <c r="AP32" s="357">
        <f t="shared" si="10"/>
        <v>0</v>
      </c>
      <c r="AQ32" s="358"/>
      <c r="AR32" s="184">
        <v>0</v>
      </c>
      <c r="AS32" s="361">
        <f t="shared" si="11"/>
        <v>0</v>
      </c>
      <c r="AT32" s="362"/>
      <c r="AU32" s="177">
        <f t="shared" si="12"/>
        <v>0</v>
      </c>
      <c r="AV32" s="190">
        <f t="shared" si="12"/>
        <v>0</v>
      </c>
    </row>
    <row r="33" spans="1:48" x14ac:dyDescent="0.25">
      <c r="A33" s="95" t="s">
        <v>675</v>
      </c>
      <c r="B33" s="96" t="s">
        <v>676</v>
      </c>
      <c r="C33" s="95"/>
      <c r="D33" s="95"/>
      <c r="E33" s="95"/>
      <c r="F33" s="131">
        <f>'PLAN FORN'!G410</f>
        <v>0</v>
      </c>
      <c r="G33" s="95"/>
      <c r="H33" s="123" t="e">
        <f t="shared" si="0"/>
        <v>#DIV/0!</v>
      </c>
      <c r="I33" s="124">
        <f t="shared" si="1"/>
        <v>0</v>
      </c>
      <c r="J33" s="125"/>
      <c r="K33" s="125"/>
      <c r="L33" s="125"/>
      <c r="M33" s="125"/>
      <c r="N33" s="125"/>
      <c r="O33" s="125"/>
      <c r="P33" s="125"/>
      <c r="Q33" s="185">
        <v>0</v>
      </c>
      <c r="R33" s="353">
        <f t="shared" si="2"/>
        <v>0</v>
      </c>
      <c r="S33" s="354"/>
      <c r="T33" s="184">
        <v>0</v>
      </c>
      <c r="U33" s="361">
        <f t="shared" si="3"/>
        <v>0</v>
      </c>
      <c r="V33" s="364"/>
      <c r="W33" s="185">
        <v>0</v>
      </c>
      <c r="X33" s="357">
        <f t="shared" si="4"/>
        <v>0</v>
      </c>
      <c r="Y33" s="358"/>
      <c r="Z33" s="184">
        <v>0</v>
      </c>
      <c r="AA33" s="361">
        <f t="shared" si="5"/>
        <v>0</v>
      </c>
      <c r="AB33" s="364"/>
      <c r="AC33" s="185">
        <v>0</v>
      </c>
      <c r="AD33" s="357">
        <f t="shared" si="6"/>
        <v>0</v>
      </c>
      <c r="AE33" s="358"/>
      <c r="AF33" s="184">
        <v>0</v>
      </c>
      <c r="AG33" s="361">
        <f t="shared" si="7"/>
        <v>0</v>
      </c>
      <c r="AH33" s="362"/>
      <c r="AI33" s="185">
        <v>0</v>
      </c>
      <c r="AJ33" s="357">
        <f t="shared" si="8"/>
        <v>0</v>
      </c>
      <c r="AK33" s="358"/>
      <c r="AL33" s="184">
        <v>0</v>
      </c>
      <c r="AM33" s="361">
        <f t="shared" si="9"/>
        <v>0</v>
      </c>
      <c r="AN33" s="362"/>
      <c r="AO33" s="185">
        <v>0</v>
      </c>
      <c r="AP33" s="357">
        <f t="shared" si="10"/>
        <v>0</v>
      </c>
      <c r="AQ33" s="358"/>
      <c r="AR33" s="184">
        <v>0</v>
      </c>
      <c r="AS33" s="361">
        <f t="shared" si="11"/>
        <v>0</v>
      </c>
      <c r="AT33" s="362"/>
      <c r="AU33" s="177">
        <f t="shared" si="12"/>
        <v>0</v>
      </c>
      <c r="AV33" s="190">
        <f t="shared" si="12"/>
        <v>0</v>
      </c>
    </row>
    <row r="34" spans="1:48" x14ac:dyDescent="0.25">
      <c r="A34" s="95" t="s">
        <v>677</v>
      </c>
      <c r="B34" s="96" t="s">
        <v>678</v>
      </c>
      <c r="C34" s="95"/>
      <c r="D34" s="95"/>
      <c r="E34" s="95"/>
      <c r="F34" s="131">
        <f>'PLAN FORN'!G429</f>
        <v>0</v>
      </c>
      <c r="G34" s="95"/>
      <c r="H34" s="123" t="e">
        <f t="shared" si="0"/>
        <v>#DIV/0!</v>
      </c>
      <c r="I34" s="124">
        <f t="shared" si="1"/>
        <v>0</v>
      </c>
      <c r="J34" s="125"/>
      <c r="K34" s="125"/>
      <c r="L34" s="125"/>
      <c r="M34" s="125"/>
      <c r="N34" s="125"/>
      <c r="O34" s="125"/>
      <c r="P34" s="125"/>
      <c r="Q34" s="185">
        <v>0</v>
      </c>
      <c r="R34" s="353">
        <f t="shared" si="2"/>
        <v>0</v>
      </c>
      <c r="S34" s="354"/>
      <c r="T34" s="184">
        <v>0</v>
      </c>
      <c r="U34" s="361">
        <f t="shared" si="3"/>
        <v>0</v>
      </c>
      <c r="V34" s="364"/>
      <c r="W34" s="185">
        <v>0</v>
      </c>
      <c r="X34" s="357">
        <f t="shared" si="4"/>
        <v>0</v>
      </c>
      <c r="Y34" s="358"/>
      <c r="Z34" s="184">
        <v>0</v>
      </c>
      <c r="AA34" s="361">
        <f t="shared" si="5"/>
        <v>0</v>
      </c>
      <c r="AB34" s="364"/>
      <c r="AC34" s="185">
        <v>0</v>
      </c>
      <c r="AD34" s="357">
        <f t="shared" si="6"/>
        <v>0</v>
      </c>
      <c r="AE34" s="358"/>
      <c r="AF34" s="184">
        <v>0</v>
      </c>
      <c r="AG34" s="361">
        <f t="shared" si="7"/>
        <v>0</v>
      </c>
      <c r="AH34" s="362"/>
      <c r="AI34" s="185">
        <v>0</v>
      </c>
      <c r="AJ34" s="357">
        <f t="shared" si="8"/>
        <v>0</v>
      </c>
      <c r="AK34" s="358"/>
      <c r="AL34" s="184">
        <v>0</v>
      </c>
      <c r="AM34" s="361">
        <f t="shared" si="9"/>
        <v>0</v>
      </c>
      <c r="AN34" s="362"/>
      <c r="AO34" s="185">
        <v>0</v>
      </c>
      <c r="AP34" s="357">
        <f t="shared" si="10"/>
        <v>0</v>
      </c>
      <c r="AQ34" s="358"/>
      <c r="AR34" s="184">
        <v>0</v>
      </c>
      <c r="AS34" s="361">
        <f t="shared" si="11"/>
        <v>0</v>
      </c>
      <c r="AT34" s="362"/>
      <c r="AU34" s="177">
        <f t="shared" si="12"/>
        <v>0</v>
      </c>
      <c r="AV34" s="190">
        <f t="shared" si="12"/>
        <v>0</v>
      </c>
    </row>
    <row r="35" spans="1:48" s="67" customFormat="1" x14ac:dyDescent="0.25">
      <c r="A35" s="363" t="s">
        <v>686</v>
      </c>
      <c r="B35" s="363"/>
      <c r="C35" s="363"/>
      <c r="D35" s="363"/>
      <c r="E35" s="363"/>
      <c r="F35" s="172">
        <f>SUM(F19:F34)</f>
        <v>0</v>
      </c>
      <c r="G35" s="173"/>
      <c r="H35" s="174"/>
      <c r="I35" s="175"/>
      <c r="J35" s="176"/>
      <c r="K35" s="176"/>
      <c r="L35" s="176"/>
      <c r="M35" s="176"/>
      <c r="N35" s="176"/>
      <c r="O35" s="176"/>
      <c r="P35" s="176"/>
      <c r="Q35" s="177" t="e">
        <f>R35*100%/F35</f>
        <v>#DIV/0!</v>
      </c>
      <c r="R35" s="353">
        <f>SUM(R19:S34)</f>
        <v>0</v>
      </c>
      <c r="S35" s="354"/>
      <c r="T35" s="178" t="e">
        <f>U35*100%/F35</f>
        <v>#DIV/0!</v>
      </c>
      <c r="U35" s="357">
        <f>SUM(U19:V34)</f>
        <v>0</v>
      </c>
      <c r="V35" s="358"/>
      <c r="W35" s="177" t="e">
        <f>X35*100%/F35</f>
        <v>#DIV/0!</v>
      </c>
      <c r="X35" s="357">
        <f>SUM(X19:Y34)</f>
        <v>0</v>
      </c>
      <c r="Y35" s="358"/>
      <c r="Z35" s="177" t="e">
        <f t="shared" ref="Z35" si="13">AA35*100%/F35</f>
        <v>#DIV/0!</v>
      </c>
      <c r="AA35" s="357">
        <f>SUM(AA19:AB34)</f>
        <v>0</v>
      </c>
      <c r="AB35" s="358"/>
      <c r="AC35" s="177" t="e">
        <f t="shared" ref="AC35" si="14">AD35*100%/F35</f>
        <v>#DIV/0!</v>
      </c>
      <c r="AD35" s="357">
        <f>SUM(AD19:AE34)</f>
        <v>0</v>
      </c>
      <c r="AE35" s="358"/>
      <c r="AF35" s="177" t="e">
        <f t="shared" ref="AF35" si="15">AG35*100%/F35</f>
        <v>#DIV/0!</v>
      </c>
      <c r="AG35" s="357">
        <f>SUM(AG19:AH34)</f>
        <v>0</v>
      </c>
      <c r="AH35" s="358"/>
      <c r="AI35" s="177" t="e">
        <f t="shared" ref="AI35" si="16">AJ35*100%/F35</f>
        <v>#DIV/0!</v>
      </c>
      <c r="AJ35" s="357">
        <f>SUM(AJ19:AK34)</f>
        <v>0</v>
      </c>
      <c r="AK35" s="358"/>
      <c r="AL35" s="177" t="e">
        <f t="shared" ref="AL35" si="17">AM35*100%/F35</f>
        <v>#DIV/0!</v>
      </c>
      <c r="AM35" s="357">
        <f>SUM(AM19:AN34)</f>
        <v>0</v>
      </c>
      <c r="AN35" s="358"/>
      <c r="AO35" s="177" t="e">
        <f t="shared" ref="AO35" si="18">AP35*100%/F35</f>
        <v>#DIV/0!</v>
      </c>
      <c r="AP35" s="357">
        <f>SUM(AP19:AQ34)</f>
        <v>0</v>
      </c>
      <c r="AQ35" s="358"/>
      <c r="AR35" s="177" t="e">
        <f t="shared" ref="AR35" si="19">AS35*100%/F35</f>
        <v>#DIV/0!</v>
      </c>
      <c r="AS35" s="357">
        <f>SUM(AS19:AT34)</f>
        <v>0</v>
      </c>
      <c r="AT35" s="358"/>
      <c r="AU35" s="359" t="e">
        <f t="shared" si="12"/>
        <v>#DIV/0!</v>
      </c>
      <c r="AV35" s="351">
        <f t="shared" si="12"/>
        <v>0</v>
      </c>
    </row>
    <row r="36" spans="1:48" s="67" customFormat="1" x14ac:dyDescent="0.25">
      <c r="A36" s="179"/>
      <c r="B36" s="180"/>
      <c r="C36" s="179"/>
      <c r="D36" s="179"/>
      <c r="E36" s="179"/>
      <c r="F36" s="181"/>
      <c r="G36" s="179"/>
      <c r="H36" s="182"/>
      <c r="I36" s="183"/>
      <c r="J36" s="183"/>
      <c r="K36" s="183"/>
      <c r="L36" s="183"/>
      <c r="M36" s="183"/>
      <c r="N36" s="183"/>
      <c r="O36" s="183"/>
      <c r="P36" s="183"/>
      <c r="Q36" s="176"/>
      <c r="R36" s="353"/>
      <c r="S36" s="354"/>
      <c r="T36" s="178" t="e">
        <f>T35+Q35</f>
        <v>#DIV/0!</v>
      </c>
      <c r="U36" s="355">
        <f>U35+R35</f>
        <v>0</v>
      </c>
      <c r="V36" s="356"/>
      <c r="W36" s="178" t="e">
        <f>W35+T36</f>
        <v>#DIV/0!</v>
      </c>
      <c r="X36" s="355">
        <f>X35+U36</f>
        <v>0</v>
      </c>
      <c r="Y36" s="355"/>
      <c r="Z36" s="178" t="e">
        <f>Z35+W36</f>
        <v>#DIV/0!</v>
      </c>
      <c r="AA36" s="355">
        <f>AA35+X36</f>
        <v>0</v>
      </c>
      <c r="AB36" s="356"/>
      <c r="AC36" s="178" t="e">
        <f>AC35+Z36</f>
        <v>#DIV/0!</v>
      </c>
      <c r="AD36" s="357">
        <f>AD35+AA36</f>
        <v>0</v>
      </c>
      <c r="AE36" s="358"/>
      <c r="AF36" s="177" t="e">
        <f>AF35+AC36</f>
        <v>#DIV/0!</v>
      </c>
      <c r="AG36" s="357">
        <f>AG35+AD36</f>
        <v>0</v>
      </c>
      <c r="AH36" s="358"/>
      <c r="AI36" s="178" t="e">
        <f>AI35+AF36</f>
        <v>#DIV/0!</v>
      </c>
      <c r="AJ36" s="357">
        <f>AJ35+AG36</f>
        <v>0</v>
      </c>
      <c r="AK36" s="358"/>
      <c r="AL36" s="178" t="e">
        <f>AL35+AI36</f>
        <v>#DIV/0!</v>
      </c>
      <c r="AM36" s="357">
        <f>AM35+AJ36</f>
        <v>0</v>
      </c>
      <c r="AN36" s="358"/>
      <c r="AO36" s="178" t="e">
        <f>AO35+AL36</f>
        <v>#DIV/0!</v>
      </c>
      <c r="AP36" s="357">
        <f>AP35+AM36</f>
        <v>0</v>
      </c>
      <c r="AQ36" s="358"/>
      <c r="AR36" s="178" t="e">
        <f>AR35+AO36</f>
        <v>#DIV/0!</v>
      </c>
      <c r="AS36" s="357">
        <f>AS35+AP36</f>
        <v>0</v>
      </c>
      <c r="AT36" s="358"/>
      <c r="AU36" s="360"/>
      <c r="AV36" s="352"/>
    </row>
    <row r="37" spans="1:48" x14ac:dyDescent="0.25">
      <c r="A37" s="77"/>
      <c r="B37" s="77"/>
      <c r="C37" s="77"/>
      <c r="D37" s="77"/>
      <c r="E37" s="77"/>
      <c r="F37" s="71"/>
      <c r="G37" s="77"/>
      <c r="H37" s="5"/>
      <c r="I37" s="2"/>
      <c r="J37" s="2"/>
      <c r="K37" s="2"/>
      <c r="L37" s="2"/>
      <c r="M37" s="2"/>
      <c r="N37" s="2"/>
      <c r="O37" s="2"/>
      <c r="P37" s="2"/>
      <c r="Q37" s="2"/>
      <c r="R37" s="127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</row>
    <row r="38" spans="1:48" x14ac:dyDescent="0.25">
      <c r="B38" s="77"/>
    </row>
    <row r="39" spans="1:48" x14ac:dyDescent="0.25">
      <c r="B39" s="77"/>
    </row>
    <row r="40" spans="1:48" x14ac:dyDescent="0.25">
      <c r="B40" s="77"/>
    </row>
    <row r="41" spans="1:48" x14ac:dyDescent="0.25">
      <c r="B41" s="77"/>
    </row>
    <row r="42" spans="1:48" x14ac:dyDescent="0.25">
      <c r="B42" s="77"/>
    </row>
    <row r="43" spans="1:48" x14ac:dyDescent="0.25">
      <c r="B43" s="77"/>
    </row>
    <row r="44" spans="1:48" x14ac:dyDescent="0.25">
      <c r="B44" s="77"/>
    </row>
  </sheetData>
  <sheetProtection algorithmName="SHA-512" hashValue="Q4jVqEg2reCkxLNrXWsf5HyqhvZkIYXH/Jd5dl+9u+aedgFoUxQTB4d2hbVzwOpp1Xm2AMIY1j468dtCUZjdQQ==" saltValue="0WR392bUw2remF+7Kt4/pA==" spinCount="100000" sheet="1" objects="1" scenarios="1" selectLockedCells="1"/>
  <mergeCells count="197">
    <mergeCell ref="A1:AV8"/>
    <mergeCell ref="B11:T11"/>
    <mergeCell ref="F15:J15"/>
    <mergeCell ref="N15:S15"/>
    <mergeCell ref="I17:I18"/>
    <mergeCell ref="J17:O17"/>
    <mergeCell ref="Q17:AT17"/>
    <mergeCell ref="AV17:AV18"/>
    <mergeCell ref="K18:L18"/>
    <mergeCell ref="N18:P18"/>
    <mergeCell ref="B10:D10"/>
    <mergeCell ref="B12:M12"/>
    <mergeCell ref="A13:M13"/>
    <mergeCell ref="A14:D14"/>
    <mergeCell ref="AJ19:AK19"/>
    <mergeCell ref="AM19:AN19"/>
    <mergeCell ref="AP19:AQ19"/>
    <mergeCell ref="AS19:AT19"/>
    <mergeCell ref="R20:S20"/>
    <mergeCell ref="U20:V20"/>
    <mergeCell ref="X20:Y20"/>
    <mergeCell ref="AA20:AB20"/>
    <mergeCell ref="AD20:AE20"/>
    <mergeCell ref="AG20:AH20"/>
    <mergeCell ref="R19:S19"/>
    <mergeCell ref="U19:V19"/>
    <mergeCell ref="X19:Y19"/>
    <mergeCell ref="AA19:AB19"/>
    <mergeCell ref="AD19:AE19"/>
    <mergeCell ref="AG19:AH19"/>
    <mergeCell ref="AJ20:AK20"/>
    <mergeCell ref="AM20:AN20"/>
    <mergeCell ref="AP20:AQ20"/>
    <mergeCell ref="AS20:AT20"/>
    <mergeCell ref="R21:S21"/>
    <mergeCell ref="U21:V21"/>
    <mergeCell ref="X21:Y21"/>
    <mergeCell ref="AA21:AB21"/>
    <mergeCell ref="AD21:AE21"/>
    <mergeCell ref="AG21:AH21"/>
    <mergeCell ref="AJ21:AK21"/>
    <mergeCell ref="AM21:AN21"/>
    <mergeCell ref="AP21:AQ21"/>
    <mergeCell ref="AS21:AT21"/>
    <mergeCell ref="R22:S22"/>
    <mergeCell ref="U22:V22"/>
    <mergeCell ref="X22:Y22"/>
    <mergeCell ref="AA22:AB22"/>
    <mergeCell ref="AD22:AE22"/>
    <mergeCell ref="AG22:AH22"/>
    <mergeCell ref="AJ22:AK22"/>
    <mergeCell ref="AM22:AN22"/>
    <mergeCell ref="AP22:AQ22"/>
    <mergeCell ref="AS22:AT22"/>
    <mergeCell ref="R23:S23"/>
    <mergeCell ref="U23:V23"/>
    <mergeCell ref="X23:Y23"/>
    <mergeCell ref="AA23:AB23"/>
    <mergeCell ref="AD23:AE23"/>
    <mergeCell ref="AG23:AH23"/>
    <mergeCell ref="AJ23:AK23"/>
    <mergeCell ref="AM23:AN23"/>
    <mergeCell ref="AP23:AQ23"/>
    <mergeCell ref="AS23:AT23"/>
    <mergeCell ref="R24:S24"/>
    <mergeCell ref="U24:V24"/>
    <mergeCell ref="X24:Y24"/>
    <mergeCell ref="AA24:AB24"/>
    <mergeCell ref="AD24:AE24"/>
    <mergeCell ref="AG24:AH24"/>
    <mergeCell ref="AJ24:AK24"/>
    <mergeCell ref="AM24:AN24"/>
    <mergeCell ref="AP24:AQ24"/>
    <mergeCell ref="AS24:AT24"/>
    <mergeCell ref="R25:S25"/>
    <mergeCell ref="U25:V25"/>
    <mergeCell ref="X25:Y25"/>
    <mergeCell ref="AA25:AB25"/>
    <mergeCell ref="AD25:AE25"/>
    <mergeCell ref="AG25:AH25"/>
    <mergeCell ref="AJ25:AK25"/>
    <mergeCell ref="AM25:AN25"/>
    <mergeCell ref="AP25:AQ25"/>
    <mergeCell ref="AS25:AT25"/>
    <mergeCell ref="R26:S26"/>
    <mergeCell ref="U26:V26"/>
    <mergeCell ref="X26:Y26"/>
    <mergeCell ref="AA26:AB26"/>
    <mergeCell ref="AD26:AE26"/>
    <mergeCell ref="AG26:AH26"/>
    <mergeCell ref="AJ26:AK26"/>
    <mergeCell ref="AM26:AN26"/>
    <mergeCell ref="AP26:AQ26"/>
    <mergeCell ref="AS26:AT26"/>
    <mergeCell ref="R27:S27"/>
    <mergeCell ref="U27:V27"/>
    <mergeCell ref="X27:Y27"/>
    <mergeCell ref="AA27:AB27"/>
    <mergeCell ref="AD27:AE27"/>
    <mergeCell ref="AG27:AH27"/>
    <mergeCell ref="AJ27:AK27"/>
    <mergeCell ref="AM27:AN27"/>
    <mergeCell ref="AP27:AQ27"/>
    <mergeCell ref="AS27:AT27"/>
    <mergeCell ref="R28:S28"/>
    <mergeCell ref="U28:V28"/>
    <mergeCell ref="X28:Y28"/>
    <mergeCell ref="AA28:AB28"/>
    <mergeCell ref="AD28:AE28"/>
    <mergeCell ref="AG28:AH28"/>
    <mergeCell ref="AJ28:AK28"/>
    <mergeCell ref="AM28:AN28"/>
    <mergeCell ref="AP28:AQ28"/>
    <mergeCell ref="AS28:AT28"/>
    <mergeCell ref="R29:S29"/>
    <mergeCell ref="U29:V29"/>
    <mergeCell ref="X29:Y29"/>
    <mergeCell ref="AA29:AB29"/>
    <mergeCell ref="AD29:AE29"/>
    <mergeCell ref="AG29:AH29"/>
    <mergeCell ref="AJ29:AK29"/>
    <mergeCell ref="AM29:AN29"/>
    <mergeCell ref="AP29:AQ29"/>
    <mergeCell ref="AS29:AT29"/>
    <mergeCell ref="R30:S30"/>
    <mergeCell ref="U30:V30"/>
    <mergeCell ref="X30:Y30"/>
    <mergeCell ref="AA30:AB30"/>
    <mergeCell ref="AD30:AE30"/>
    <mergeCell ref="AG30:AH30"/>
    <mergeCell ref="AJ30:AK30"/>
    <mergeCell ref="AM30:AN30"/>
    <mergeCell ref="AP30:AQ30"/>
    <mergeCell ref="AS30:AT30"/>
    <mergeCell ref="R31:S31"/>
    <mergeCell ref="U31:V31"/>
    <mergeCell ref="X31:Y31"/>
    <mergeCell ref="AA31:AB31"/>
    <mergeCell ref="AD31:AE31"/>
    <mergeCell ref="AG31:AH31"/>
    <mergeCell ref="AJ31:AK31"/>
    <mergeCell ref="AM31:AN31"/>
    <mergeCell ref="AP31:AQ31"/>
    <mergeCell ref="AS31:AT31"/>
    <mergeCell ref="R32:S32"/>
    <mergeCell ref="U32:V32"/>
    <mergeCell ref="X32:Y32"/>
    <mergeCell ref="AA32:AB32"/>
    <mergeCell ref="AD32:AE32"/>
    <mergeCell ref="AG32:AH32"/>
    <mergeCell ref="AJ32:AK32"/>
    <mergeCell ref="AM32:AN32"/>
    <mergeCell ref="AP32:AQ32"/>
    <mergeCell ref="AS32:AT32"/>
    <mergeCell ref="R33:S33"/>
    <mergeCell ref="U33:V33"/>
    <mergeCell ref="X33:Y33"/>
    <mergeCell ref="AA33:AB33"/>
    <mergeCell ref="AD33:AE33"/>
    <mergeCell ref="AG33:AH33"/>
    <mergeCell ref="AJ33:AK33"/>
    <mergeCell ref="AM33:AN33"/>
    <mergeCell ref="AP33:AQ33"/>
    <mergeCell ref="AS33:AT33"/>
    <mergeCell ref="R34:S34"/>
    <mergeCell ref="U34:V34"/>
    <mergeCell ref="X34:Y34"/>
    <mergeCell ref="AA34:AB34"/>
    <mergeCell ref="AD34:AE34"/>
    <mergeCell ref="AG34:AH34"/>
    <mergeCell ref="AJ34:AK34"/>
    <mergeCell ref="AM34:AN34"/>
    <mergeCell ref="AP34:AQ34"/>
    <mergeCell ref="AS34:AT34"/>
    <mergeCell ref="A35:E35"/>
    <mergeCell ref="R35:S35"/>
    <mergeCell ref="U35:V35"/>
    <mergeCell ref="X35:Y35"/>
    <mergeCell ref="AA35:AB35"/>
    <mergeCell ref="AD35:AE35"/>
    <mergeCell ref="AV35:AV36"/>
    <mergeCell ref="R36:S36"/>
    <mergeCell ref="U36:V36"/>
    <mergeCell ref="X36:Y36"/>
    <mergeCell ref="AA36:AB36"/>
    <mergeCell ref="AD36:AE36"/>
    <mergeCell ref="AG36:AH36"/>
    <mergeCell ref="AJ36:AK36"/>
    <mergeCell ref="AM36:AN36"/>
    <mergeCell ref="AP36:AQ36"/>
    <mergeCell ref="AG35:AH35"/>
    <mergeCell ref="AJ35:AK35"/>
    <mergeCell ref="AM35:AN35"/>
    <mergeCell ref="AP35:AQ35"/>
    <mergeCell ref="AS35:AT35"/>
    <mergeCell ref="AU35:AU36"/>
    <mergeCell ref="AS36:AT36"/>
  </mergeCells>
  <printOptions horizontalCentered="1"/>
  <pageMargins left="0.39370078740157483" right="0.70866141732283472" top="0.39370078740157483" bottom="0.39370078740157483" header="0.31496062992125984" footer="0.31496062992125984"/>
  <pageSetup paperSize="9" scale="4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PLAN</vt:lpstr>
      <vt:lpstr>CRON</vt:lpstr>
      <vt:lpstr>PLAN FORN</vt:lpstr>
      <vt:lpstr>CRON FORN</vt:lpstr>
      <vt:lpstr>CRON!Area_de_impressao</vt:lpstr>
      <vt:lpstr>'CRON FORN'!Area_de_impressao</vt:lpstr>
      <vt:lpstr>PLAN!Area_de_impressao</vt:lpstr>
      <vt:lpstr>'PLAN FORN'!Area_de_impressao</vt:lpstr>
      <vt:lpstr>PLAN!Titulos_de_impressao</vt:lpstr>
      <vt:lpstr>'PLAN FORN'!Titulos_de_impressao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Raphael</dc:creator>
  <cp:lastModifiedBy>Raphael</cp:lastModifiedBy>
  <cp:lastPrinted>2021-07-16T11:55:27Z</cp:lastPrinted>
  <dcterms:created xsi:type="dcterms:W3CDTF">2021-06-02T12:22:39Z</dcterms:created>
  <dcterms:modified xsi:type="dcterms:W3CDTF">2021-07-30T17:56:35Z</dcterms:modified>
</cp:coreProperties>
</file>