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phael\Desktop\2018\STELIO\LICITAÇÃO\"/>
    </mc:Choice>
  </mc:AlternateContent>
  <bookViews>
    <workbookView xWindow="0" yWindow="0" windowWidth="20490" windowHeight="7755"/>
  </bookViews>
  <sheets>
    <sheet name="ORÇAMENTO" sheetId="1" r:id="rId1"/>
    <sheet name="CRONOGRAMA" sheetId="2" r:id="rId2"/>
    <sheet name="ORÇAMENTO (2)" sheetId="3" r:id="rId3"/>
    <sheet name="CRONOGRAMA (2)" sheetId="4" r:id="rId4"/>
  </sheets>
  <externalReferences>
    <externalReference r:id="rId5"/>
  </externalReferences>
  <definedNames>
    <definedName name="_xlnm.Print_Area" localSheetId="1">CRONOGRAMA!$A$1:$S$38</definedName>
    <definedName name="_xlnm.Print_Area" localSheetId="3">'CRONOGRAMA (2)'!$A$1:$S$38</definedName>
    <definedName name="_xlnm.Print_Area" localSheetId="0">ORÇAMENTO!$A$1:$J$193</definedName>
    <definedName name="_xlnm.Print_Area" localSheetId="2">'ORÇAMENTO (2)'!$A$1:$H$176</definedName>
    <definedName name="_xlnm.Print_Titles" localSheetId="0">ORÇAMENTO!$1:$16</definedName>
    <definedName name="_xlnm.Print_Titles" localSheetId="2">'ORÇAMENTO (2)'!$1:$16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2" i="4" l="1"/>
  <c r="B22" i="4"/>
  <c r="A22" i="4"/>
  <c r="T21" i="4"/>
  <c r="B21" i="4"/>
  <c r="A21" i="4"/>
  <c r="T20" i="4"/>
  <c r="B20" i="4"/>
  <c r="A20" i="4"/>
  <c r="T19" i="4"/>
  <c r="B19" i="4"/>
  <c r="A19" i="4"/>
  <c r="T18" i="4"/>
  <c r="B18" i="4"/>
  <c r="A18" i="4"/>
  <c r="T17" i="4"/>
  <c r="B17" i="4"/>
  <c r="A17" i="4"/>
  <c r="T16" i="4"/>
  <c r="B16" i="4"/>
  <c r="A16" i="4"/>
  <c r="T15" i="4"/>
  <c r="B15" i="4"/>
  <c r="A15" i="4"/>
  <c r="A12" i="4"/>
  <c r="A11" i="4"/>
  <c r="A10" i="4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50" i="3"/>
  <c r="S180" i="3"/>
  <c r="S178" i="3"/>
  <c r="S179" i="3" s="1"/>
  <c r="R175" i="3"/>
  <c r="R169" i="3" s="1"/>
  <c r="Q175" i="3"/>
  <c r="Q169" i="3" s="1"/>
  <c r="Q168" i="3" s="1"/>
  <c r="Q149" i="3" s="1"/>
  <c r="Q146" i="3" s="1"/>
  <c r="Q139" i="3" s="1"/>
  <c r="Q124" i="3" s="1"/>
  <c r="Q116" i="3" s="1"/>
  <c r="Q112" i="3" s="1"/>
  <c r="Q110" i="3" s="1"/>
  <c r="Q108" i="3" s="1"/>
  <c r="Q105" i="3" s="1"/>
  <c r="Q99" i="3" s="1"/>
  <c r="Q97" i="3" s="1"/>
  <c r="Q92" i="3" s="1"/>
  <c r="Q87" i="3" s="1"/>
  <c r="N175" i="3"/>
  <c r="R174" i="3"/>
  <c r="Q174" i="3"/>
  <c r="Q170" i="3" s="1"/>
  <c r="N174" i="3"/>
  <c r="N169" i="3" s="1"/>
  <c r="F164" i="3"/>
  <c r="F165" i="3" s="1"/>
  <c r="F161" i="3"/>
  <c r="F160" i="3"/>
  <c r="G159" i="3"/>
  <c r="F153" i="3"/>
  <c r="F152" i="3"/>
  <c r="F150" i="3"/>
  <c r="H148" i="3"/>
  <c r="H147" i="3"/>
  <c r="H146" i="3" s="1"/>
  <c r="H174" i="3" s="1"/>
  <c r="S21" i="4" s="1"/>
  <c r="F145" i="3"/>
  <c r="F144" i="3" s="1"/>
  <c r="F142" i="3"/>
  <c r="H142" i="3" s="1"/>
  <c r="H141" i="3"/>
  <c r="H140" i="3"/>
  <c r="H138" i="3"/>
  <c r="H137" i="3"/>
  <c r="H136" i="3"/>
  <c r="F135" i="3"/>
  <c r="H133" i="3"/>
  <c r="F132" i="3"/>
  <c r="H131" i="3"/>
  <c r="H130" i="3"/>
  <c r="H129" i="3"/>
  <c r="H128" i="3"/>
  <c r="H127" i="3"/>
  <c r="H126" i="3"/>
  <c r="H125" i="3"/>
  <c r="H123" i="3"/>
  <c r="H122" i="3"/>
  <c r="H121" i="3"/>
  <c r="H120" i="3"/>
  <c r="H119" i="3"/>
  <c r="H118" i="3"/>
  <c r="H117" i="3"/>
  <c r="F115" i="3"/>
  <c r="F114" i="3"/>
  <c r="H114" i="3" s="1"/>
  <c r="H111" i="3"/>
  <c r="H110" i="3" s="1"/>
  <c r="H109" i="3"/>
  <c r="H108" i="3" s="1"/>
  <c r="F109" i="3"/>
  <c r="F113" i="3" s="1"/>
  <c r="H113" i="3" s="1"/>
  <c r="H107" i="3"/>
  <c r="H106" i="3"/>
  <c r="F106" i="3"/>
  <c r="H104" i="3"/>
  <c r="H103" i="3"/>
  <c r="H102" i="3"/>
  <c r="H101" i="3"/>
  <c r="H100" i="3"/>
  <c r="F98" i="3"/>
  <c r="H98" i="3" s="1"/>
  <c r="H97" i="3" s="1"/>
  <c r="H96" i="3"/>
  <c r="H95" i="3"/>
  <c r="H94" i="3"/>
  <c r="H93" i="3"/>
  <c r="H91" i="3"/>
  <c r="H90" i="3"/>
  <c r="H89" i="3"/>
  <c r="H86" i="3"/>
  <c r="H85" i="3"/>
  <c r="H83" i="3"/>
  <c r="H82" i="3"/>
  <c r="H81" i="3"/>
  <c r="H80" i="3"/>
  <c r="H79" i="3"/>
  <c r="F78" i="3"/>
  <c r="H78" i="3" s="1"/>
  <c r="H75" i="3"/>
  <c r="H74" i="3"/>
  <c r="H73" i="3"/>
  <c r="H72" i="3"/>
  <c r="H71" i="3"/>
  <c r="H70" i="3"/>
  <c r="H69" i="3"/>
  <c r="H67" i="3"/>
  <c r="H66" i="3"/>
  <c r="H65" i="3"/>
  <c r="H64" i="3"/>
  <c r="F62" i="3"/>
  <c r="F61" i="3"/>
  <c r="H61" i="3" s="1"/>
  <c r="H59" i="3"/>
  <c r="H58" i="3"/>
  <c r="F56" i="3"/>
  <c r="F54" i="3"/>
  <c r="F52" i="3"/>
  <c r="H52" i="3" s="1"/>
  <c r="F51" i="3"/>
  <c r="F50" i="3"/>
  <c r="H50" i="3" s="1"/>
  <c r="F49" i="3"/>
  <c r="H49" i="3" s="1"/>
  <c r="H48" i="3"/>
  <c r="H47" i="3"/>
  <c r="H46" i="3"/>
  <c r="H45" i="3"/>
  <c r="H44" i="3"/>
  <c r="H43" i="3"/>
  <c r="F41" i="3"/>
  <c r="F40" i="3"/>
  <c r="H40" i="3" s="1"/>
  <c r="H38" i="3"/>
  <c r="H37" i="3"/>
  <c r="H35" i="3"/>
  <c r="F34" i="3"/>
  <c r="H34" i="3" s="1"/>
  <c r="H33" i="3"/>
  <c r="H32" i="3"/>
  <c r="H31" i="3"/>
  <c r="F31" i="3"/>
  <c r="H30" i="3"/>
  <c r="F29" i="3"/>
  <c r="H28" i="3"/>
  <c r="F27" i="3"/>
  <c r="H26" i="3"/>
  <c r="H23" i="3"/>
  <c r="H22" i="3"/>
  <c r="F21" i="3"/>
  <c r="H20" i="3"/>
  <c r="F20" i="3"/>
  <c r="F19" i="3"/>
  <c r="H19" i="3" s="1"/>
  <c r="F18" i="3"/>
  <c r="U18" i="3" s="1"/>
  <c r="D21" i="4" l="1"/>
  <c r="F21" i="4"/>
  <c r="H21" i="4"/>
  <c r="J21" i="4"/>
  <c r="L21" i="4"/>
  <c r="N21" i="4"/>
  <c r="P21" i="4"/>
  <c r="R21" i="4"/>
  <c r="H149" i="3"/>
  <c r="H175" i="3" s="1"/>
  <c r="S22" i="4" s="1"/>
  <c r="J22" i="4" s="1"/>
  <c r="H99" i="3"/>
  <c r="H92" i="3"/>
  <c r="H36" i="3"/>
  <c r="F143" i="3"/>
  <c r="H143" i="3" s="1"/>
  <c r="H56" i="3"/>
  <c r="H55" i="3" s="1"/>
  <c r="R170" i="3"/>
  <c r="R168" i="3" s="1"/>
  <c r="R149" i="3" s="1"/>
  <c r="R146" i="3" s="1"/>
  <c r="R139" i="3" s="1"/>
  <c r="R124" i="3" s="1"/>
  <c r="R116" i="3" s="1"/>
  <c r="R112" i="3" s="1"/>
  <c r="R110" i="3" s="1"/>
  <c r="R108" i="3" s="1"/>
  <c r="R105" i="3" s="1"/>
  <c r="R99" i="3" s="1"/>
  <c r="R97" i="3" s="1"/>
  <c r="R92" i="3" s="1"/>
  <c r="H27" i="3"/>
  <c r="H41" i="3"/>
  <c r="H39" i="3" s="1"/>
  <c r="H51" i="3"/>
  <c r="H42" i="3" s="1"/>
  <c r="H57" i="3"/>
  <c r="H144" i="3"/>
  <c r="H105" i="3"/>
  <c r="H145" i="3"/>
  <c r="H21" i="3"/>
  <c r="H29" i="3"/>
  <c r="H54" i="3"/>
  <c r="H53" i="3" s="1"/>
  <c r="H62" i="3"/>
  <c r="H60" i="3" s="1"/>
  <c r="H115" i="3"/>
  <c r="H112" i="3" s="1"/>
  <c r="H132" i="3"/>
  <c r="F134" i="3"/>
  <c r="H134" i="3" s="1"/>
  <c r="H135" i="3"/>
  <c r="S183" i="3"/>
  <c r="H77" i="3"/>
  <c r="H84" i="3"/>
  <c r="H116" i="3"/>
  <c r="H68" i="3"/>
  <c r="H63" i="3"/>
  <c r="H88" i="3"/>
  <c r="H18" i="3"/>
  <c r="T18" i="3"/>
  <c r="Q88" i="3"/>
  <c r="Q84" i="3" s="1"/>
  <c r="N170" i="3"/>
  <c r="N168" i="3" s="1"/>
  <c r="N149" i="3" s="1"/>
  <c r="N146" i="3" s="1"/>
  <c r="N139" i="3" s="1"/>
  <c r="N124" i="3" s="1"/>
  <c r="N116" i="3" s="1"/>
  <c r="N112" i="3" s="1"/>
  <c r="N110" i="3" s="1"/>
  <c r="N108" i="3" s="1"/>
  <c r="N105" i="3" s="1"/>
  <c r="N99" i="3" s="1"/>
  <c r="N97" i="3" s="1"/>
  <c r="N92" i="3" s="1"/>
  <c r="S182" i="3"/>
  <c r="S184" i="3" s="1"/>
  <c r="P16" i="2"/>
  <c r="N16" i="2"/>
  <c r="N17" i="2"/>
  <c r="N19" i="2"/>
  <c r="N20" i="2"/>
  <c r="J16" i="2"/>
  <c r="J17" i="2"/>
  <c r="H16" i="2"/>
  <c r="H17" i="2"/>
  <c r="D16" i="2"/>
  <c r="D17" i="2"/>
  <c r="D19" i="2"/>
  <c r="S16" i="2"/>
  <c r="F16" i="2" s="1"/>
  <c r="S17" i="2"/>
  <c r="P17" i="2" s="1"/>
  <c r="S18" i="2"/>
  <c r="R18" i="2" s="1"/>
  <c r="S19" i="2"/>
  <c r="J19" i="2" s="1"/>
  <c r="S20" i="2"/>
  <c r="D20" i="2" s="1"/>
  <c r="S21" i="2"/>
  <c r="N21" i="2" s="1"/>
  <c r="S22" i="2"/>
  <c r="R22" i="2" s="1"/>
  <c r="S15" i="2"/>
  <c r="R15" i="2" s="1"/>
  <c r="B16" i="2"/>
  <c r="B17" i="2"/>
  <c r="B18" i="2"/>
  <c r="B19" i="2"/>
  <c r="B20" i="2"/>
  <c r="B21" i="2"/>
  <c r="B22" i="2"/>
  <c r="B15" i="2"/>
  <c r="A16" i="2"/>
  <c r="A17" i="2"/>
  <c r="A18" i="2"/>
  <c r="A19" i="2"/>
  <c r="A20" i="2"/>
  <c r="A21" i="2"/>
  <c r="A22" i="2"/>
  <c r="A15" i="2"/>
  <c r="A12" i="2"/>
  <c r="A11" i="2"/>
  <c r="A10" i="2"/>
  <c r="B32" i="2"/>
  <c r="B31" i="2"/>
  <c r="B30" i="2"/>
  <c r="T22" i="2"/>
  <c r="T21" i="2"/>
  <c r="T20" i="2"/>
  <c r="T19" i="2"/>
  <c r="T18" i="2"/>
  <c r="T17" i="2"/>
  <c r="T16" i="2"/>
  <c r="T15" i="2"/>
  <c r="H21" i="2" l="1"/>
  <c r="H20" i="2"/>
  <c r="L21" i="2"/>
  <c r="R20" i="2"/>
  <c r="R24" i="2" s="1"/>
  <c r="Q24" i="2" s="1"/>
  <c r="F21" i="2"/>
  <c r="R17" i="2"/>
  <c r="J21" i="2"/>
  <c r="P20" i="2"/>
  <c r="D21" i="2"/>
  <c r="F17" i="2"/>
  <c r="J20" i="2"/>
  <c r="L16" i="2"/>
  <c r="P19" i="2"/>
  <c r="R21" i="2"/>
  <c r="H19" i="2"/>
  <c r="L20" i="2"/>
  <c r="R19" i="2"/>
  <c r="F20" i="2"/>
  <c r="L19" i="2"/>
  <c r="P21" i="2"/>
  <c r="F19" i="2"/>
  <c r="L17" i="2"/>
  <c r="R16" i="2"/>
  <c r="S24" i="2"/>
  <c r="D18" i="2"/>
  <c r="F18" i="2"/>
  <c r="H18" i="2"/>
  <c r="J18" i="2"/>
  <c r="J24" i="2" s="1"/>
  <c r="L18" i="2"/>
  <c r="N18" i="2"/>
  <c r="P18" i="2"/>
  <c r="F15" i="2"/>
  <c r="H15" i="2"/>
  <c r="J15" i="2"/>
  <c r="L15" i="2"/>
  <c r="L24" i="2" s="1"/>
  <c r="N15" i="2"/>
  <c r="N24" i="2" s="1"/>
  <c r="M24" i="2" s="1"/>
  <c r="P15" i="2"/>
  <c r="P24" i="2" s="1"/>
  <c r="O24" i="2" s="1"/>
  <c r="D22" i="2"/>
  <c r="F22" i="2"/>
  <c r="H22" i="2"/>
  <c r="J22" i="2"/>
  <c r="L22" i="2"/>
  <c r="N22" i="2"/>
  <c r="P22" i="2"/>
  <c r="R22" i="4"/>
  <c r="P22" i="4"/>
  <c r="N22" i="4"/>
  <c r="D22" i="4"/>
  <c r="L22" i="4"/>
  <c r="F22" i="4"/>
  <c r="H22" i="4"/>
  <c r="H139" i="3"/>
  <c r="H173" i="3" s="1"/>
  <c r="S20" i="4" s="1"/>
  <c r="H124" i="3"/>
  <c r="H172" i="3" s="1"/>
  <c r="S19" i="4" s="1"/>
  <c r="H25" i="3"/>
  <c r="H24" i="3" s="1"/>
  <c r="H169" i="3" s="1"/>
  <c r="S16" i="4" s="1"/>
  <c r="H17" i="3"/>
  <c r="H168" i="3" s="1"/>
  <c r="S15" i="4" s="1"/>
  <c r="H87" i="3"/>
  <c r="H171" i="3" s="1"/>
  <c r="S18" i="4" s="1"/>
  <c r="Q77" i="3"/>
  <c r="Q76" i="3"/>
  <c r="Q68" i="3" s="1"/>
  <c r="Q63" i="3" s="1"/>
  <c r="Q60" i="3" s="1"/>
  <c r="Q57" i="3" s="1"/>
  <c r="Q55" i="3" s="1"/>
  <c r="Q53" i="3" s="1"/>
  <c r="Q42" i="3" s="1"/>
  <c r="Q39" i="3" s="1"/>
  <c r="Q36" i="3" s="1"/>
  <c r="N87" i="3"/>
  <c r="N88" i="3"/>
  <c r="R87" i="3"/>
  <c r="R88" i="3"/>
  <c r="H76" i="3"/>
  <c r="H170" i="3" s="1"/>
  <c r="S17" i="4" s="1"/>
  <c r="D15" i="2"/>
  <c r="J154" i="1"/>
  <c r="J155" i="1"/>
  <c r="J157" i="1"/>
  <c r="J158" i="1"/>
  <c r="J161" i="1"/>
  <c r="J162" i="1"/>
  <c r="J163" i="1"/>
  <c r="I151" i="1"/>
  <c r="J151" i="1" s="1"/>
  <c r="I152" i="1"/>
  <c r="I153" i="1"/>
  <c r="I154" i="1"/>
  <c r="I155" i="1"/>
  <c r="I156" i="1"/>
  <c r="J156" i="1" s="1"/>
  <c r="I157" i="1"/>
  <c r="I158" i="1"/>
  <c r="I159" i="1"/>
  <c r="J159" i="1" s="1"/>
  <c r="I160" i="1"/>
  <c r="I161" i="1"/>
  <c r="I162" i="1"/>
  <c r="I163" i="1"/>
  <c r="I164" i="1"/>
  <c r="I165" i="1"/>
  <c r="I148" i="1"/>
  <c r="J148" i="1" s="1"/>
  <c r="I141" i="1"/>
  <c r="J141" i="1" s="1"/>
  <c r="I142" i="1"/>
  <c r="I143" i="1"/>
  <c r="I144" i="1"/>
  <c r="I145" i="1"/>
  <c r="J126" i="1"/>
  <c r="J127" i="1"/>
  <c r="J128" i="1"/>
  <c r="J136" i="1"/>
  <c r="J137" i="1"/>
  <c r="I126" i="1"/>
  <c r="I127" i="1"/>
  <c r="I128" i="1"/>
  <c r="I129" i="1"/>
  <c r="J129" i="1" s="1"/>
  <c r="I130" i="1"/>
  <c r="J130" i="1" s="1"/>
  <c r="I131" i="1"/>
  <c r="J131" i="1" s="1"/>
  <c r="I132" i="1"/>
  <c r="I133" i="1"/>
  <c r="J133" i="1" s="1"/>
  <c r="I134" i="1"/>
  <c r="I135" i="1"/>
  <c r="I136" i="1"/>
  <c r="I137" i="1"/>
  <c r="I138" i="1"/>
  <c r="J138" i="1" s="1"/>
  <c r="I114" i="1"/>
  <c r="I115" i="1"/>
  <c r="J118" i="1"/>
  <c r="J121" i="1"/>
  <c r="J122" i="1"/>
  <c r="J123" i="1"/>
  <c r="I118" i="1"/>
  <c r="I119" i="1"/>
  <c r="J119" i="1" s="1"/>
  <c r="I120" i="1"/>
  <c r="J120" i="1" s="1"/>
  <c r="I121" i="1"/>
  <c r="I122" i="1"/>
  <c r="I123" i="1"/>
  <c r="I19" i="1"/>
  <c r="I20" i="1"/>
  <c r="I21" i="1"/>
  <c r="I22" i="1"/>
  <c r="J22" i="1" s="1"/>
  <c r="I23" i="1"/>
  <c r="J23" i="1" s="1"/>
  <c r="I79" i="1"/>
  <c r="I80" i="1"/>
  <c r="I81" i="1"/>
  <c r="I82" i="1"/>
  <c r="I83" i="1"/>
  <c r="I62" i="1"/>
  <c r="I59" i="1"/>
  <c r="J59" i="1" s="1"/>
  <c r="J45" i="1"/>
  <c r="I44" i="1"/>
  <c r="J44" i="1" s="1"/>
  <c r="I45" i="1"/>
  <c r="I46" i="1"/>
  <c r="J46" i="1" s="1"/>
  <c r="I47" i="1"/>
  <c r="J47" i="1" s="1"/>
  <c r="I48" i="1"/>
  <c r="J48" i="1" s="1"/>
  <c r="I49" i="1"/>
  <c r="I50" i="1"/>
  <c r="I51" i="1"/>
  <c r="I52" i="1"/>
  <c r="I41" i="1"/>
  <c r="J38" i="1"/>
  <c r="I38" i="1"/>
  <c r="J32" i="1"/>
  <c r="J35" i="1"/>
  <c r="I27" i="1"/>
  <c r="I28" i="1"/>
  <c r="J28" i="1" s="1"/>
  <c r="I29" i="1"/>
  <c r="I30" i="1"/>
  <c r="J30" i="1" s="1"/>
  <c r="I31" i="1"/>
  <c r="I32" i="1"/>
  <c r="I33" i="1"/>
  <c r="J33" i="1" s="1"/>
  <c r="I34" i="1"/>
  <c r="I35" i="1"/>
  <c r="F161" i="1"/>
  <c r="H24" i="2" l="1"/>
  <c r="F24" i="2"/>
  <c r="D20" i="4"/>
  <c r="H20" i="4"/>
  <c r="J20" i="4"/>
  <c r="L20" i="4"/>
  <c r="N20" i="4"/>
  <c r="P20" i="4"/>
  <c r="R20" i="4"/>
  <c r="F20" i="4"/>
  <c r="H19" i="4"/>
  <c r="F19" i="4"/>
  <c r="J19" i="4"/>
  <c r="P19" i="4"/>
  <c r="D19" i="4"/>
  <c r="R19" i="4"/>
  <c r="L19" i="4"/>
  <c r="N19" i="4"/>
  <c r="N18" i="4"/>
  <c r="P18" i="4"/>
  <c r="R18" i="4"/>
  <c r="J18" i="4"/>
  <c r="H18" i="4"/>
  <c r="D18" i="4"/>
  <c r="L18" i="4"/>
  <c r="F18" i="4"/>
  <c r="H17" i="4"/>
  <c r="D17" i="4"/>
  <c r="F17" i="4"/>
  <c r="R17" i="4"/>
  <c r="P17" i="4"/>
  <c r="J17" i="4"/>
  <c r="N17" i="4"/>
  <c r="L17" i="4"/>
  <c r="P16" i="4"/>
  <c r="L16" i="4"/>
  <c r="J16" i="4"/>
  <c r="R16" i="4"/>
  <c r="N16" i="4"/>
  <c r="H16" i="4"/>
  <c r="D16" i="4"/>
  <c r="F16" i="4"/>
  <c r="H15" i="4"/>
  <c r="P15" i="4"/>
  <c r="R15" i="4"/>
  <c r="L15" i="4"/>
  <c r="F15" i="4"/>
  <c r="D15" i="4"/>
  <c r="S24" i="4"/>
  <c r="J15" i="4"/>
  <c r="N15" i="4"/>
  <c r="H166" i="3"/>
  <c r="H176" i="3"/>
  <c r="Q24" i="3"/>
  <c r="Q25" i="3"/>
  <c r="R84" i="3"/>
  <c r="N84" i="3"/>
  <c r="D24" i="2"/>
  <c r="C24" i="2" s="1"/>
  <c r="C26" i="2" s="1"/>
  <c r="G24" i="2"/>
  <c r="I24" i="2"/>
  <c r="E24" i="2"/>
  <c r="K24" i="2"/>
  <c r="F164" i="1"/>
  <c r="J164" i="1" s="1"/>
  <c r="T175" i="1"/>
  <c r="S175" i="1"/>
  <c r="P175" i="1"/>
  <c r="L24" i="4" l="1"/>
  <c r="K24" i="4" s="1"/>
  <c r="P24" i="4"/>
  <c r="O24" i="4" s="1"/>
  <c r="J24" i="4"/>
  <c r="I24" i="4" s="1"/>
  <c r="N24" i="4"/>
  <c r="M24" i="4" s="1"/>
  <c r="D24" i="4"/>
  <c r="D25" i="4" s="1"/>
  <c r="F24" i="4"/>
  <c r="E24" i="4" s="1"/>
  <c r="R24" i="4"/>
  <c r="Q24" i="4" s="1"/>
  <c r="H24" i="4"/>
  <c r="G24" i="4" s="1"/>
  <c r="N76" i="3"/>
  <c r="N77" i="3"/>
  <c r="R77" i="3"/>
  <c r="R76" i="3"/>
  <c r="R68" i="3" s="1"/>
  <c r="R63" i="3" s="1"/>
  <c r="R60" i="3" s="1"/>
  <c r="R57" i="3" s="1"/>
  <c r="R55" i="3" s="1"/>
  <c r="R53" i="3" s="1"/>
  <c r="R42" i="3" s="1"/>
  <c r="R39" i="3" s="1"/>
  <c r="R36" i="3" s="1"/>
  <c r="Q17" i="3"/>
  <c r="D25" i="2"/>
  <c r="F25" i="2" s="1"/>
  <c r="H25" i="2" s="1"/>
  <c r="J25" i="2" s="1"/>
  <c r="L25" i="2" s="1"/>
  <c r="N25" i="2" s="1"/>
  <c r="P25" i="2" s="1"/>
  <c r="R25" i="2" s="1"/>
  <c r="S25" i="2" s="1"/>
  <c r="E26" i="2"/>
  <c r="G26" i="2" s="1"/>
  <c r="I26" i="2" s="1"/>
  <c r="K26" i="2" s="1"/>
  <c r="M26" i="2" s="1"/>
  <c r="O26" i="2" s="1"/>
  <c r="Q26" i="2" s="1"/>
  <c r="F165" i="1"/>
  <c r="J165" i="1" s="1"/>
  <c r="F152" i="1"/>
  <c r="J152" i="1" s="1"/>
  <c r="C24" i="4" l="1"/>
  <c r="C26" i="4" s="1"/>
  <c r="E26" i="4" s="1"/>
  <c r="G26" i="4" s="1"/>
  <c r="I26" i="4" s="1"/>
  <c r="K26" i="4" s="1"/>
  <c r="M26" i="4" s="1"/>
  <c r="O26" i="4" s="1"/>
  <c r="Q26" i="4" s="1"/>
  <c r="F25" i="4"/>
  <c r="H25" i="4" s="1"/>
  <c r="J25" i="4" s="1"/>
  <c r="L25" i="4" s="1"/>
  <c r="N25" i="4" s="1"/>
  <c r="P25" i="4" s="1"/>
  <c r="R25" i="4" s="1"/>
  <c r="S25" i="4" s="1"/>
  <c r="R24" i="3"/>
  <c r="R25" i="3"/>
  <c r="N68" i="3"/>
  <c r="N63" i="3" s="1"/>
  <c r="N60" i="3" s="1"/>
  <c r="N57" i="3" s="1"/>
  <c r="N55" i="3" s="1"/>
  <c r="N53" i="3" s="1"/>
  <c r="N42" i="3" s="1"/>
  <c r="N39" i="3" s="1"/>
  <c r="N36" i="3" s="1"/>
  <c r="F153" i="1"/>
  <c r="J153" i="1" s="1"/>
  <c r="I150" i="1"/>
  <c r="F145" i="1"/>
  <c r="T174" i="1"/>
  <c r="S174" i="1"/>
  <c r="P174" i="1"/>
  <c r="N25" i="3" l="1"/>
  <c r="N24" i="3"/>
  <c r="N17" i="3" s="1"/>
  <c r="R17" i="3"/>
  <c r="F144" i="1"/>
  <c r="J144" i="1" s="1"/>
  <c r="J145" i="1"/>
  <c r="F160" i="1"/>
  <c r="J160" i="1" s="1"/>
  <c r="F150" i="1"/>
  <c r="J150" i="1"/>
  <c r="J149" i="1" s="1"/>
  <c r="F143" i="1"/>
  <c r="J143" i="1" s="1"/>
  <c r="I147" i="1"/>
  <c r="J147" i="1" s="1"/>
  <c r="J146" i="1"/>
  <c r="J175" i="1" l="1"/>
  <c r="T170" i="1"/>
  <c r="S170" i="1"/>
  <c r="P170" i="1"/>
  <c r="T169" i="1"/>
  <c r="S169" i="1"/>
  <c r="P169" i="1"/>
  <c r="P168" i="1" l="1"/>
  <c r="P149" i="1" s="1"/>
  <c r="S168" i="1"/>
  <c r="S149" i="1" s="1"/>
  <c r="T168" i="1"/>
  <c r="T149" i="1" s="1"/>
  <c r="F142" i="1"/>
  <c r="J142" i="1" s="1"/>
  <c r="F135" i="1"/>
  <c r="J135" i="1" s="1"/>
  <c r="F132" i="1"/>
  <c r="J132" i="1" s="1"/>
  <c r="I125" i="1"/>
  <c r="J125" i="1" s="1"/>
  <c r="I140" i="1"/>
  <c r="J140" i="1" s="1"/>
  <c r="F114" i="1"/>
  <c r="J114" i="1" s="1"/>
  <c r="F115" i="1"/>
  <c r="J115" i="1" s="1"/>
  <c r="F109" i="1"/>
  <c r="F113" i="1" s="1"/>
  <c r="I109" i="1"/>
  <c r="I111" i="1"/>
  <c r="J111" i="1" s="1"/>
  <c r="J110" i="1" s="1"/>
  <c r="I113" i="1"/>
  <c r="I117" i="1"/>
  <c r="J117" i="1" s="1"/>
  <c r="F106" i="1"/>
  <c r="F98" i="1"/>
  <c r="I98" i="1"/>
  <c r="I100" i="1"/>
  <c r="I101" i="1"/>
  <c r="J101" i="1" s="1"/>
  <c r="I102" i="1"/>
  <c r="J102" i="1" s="1"/>
  <c r="I103" i="1"/>
  <c r="J103" i="1" s="1"/>
  <c r="I104" i="1"/>
  <c r="J104" i="1" s="1"/>
  <c r="I106" i="1"/>
  <c r="I107" i="1"/>
  <c r="J107" i="1" s="1"/>
  <c r="I95" i="1"/>
  <c r="J95" i="1" s="1"/>
  <c r="I96" i="1"/>
  <c r="J96" i="1" s="1"/>
  <c r="I94" i="1"/>
  <c r="J94" i="1" s="1"/>
  <c r="I89" i="1"/>
  <c r="J89" i="1" s="1"/>
  <c r="I90" i="1"/>
  <c r="J90" i="1" s="1"/>
  <c r="I91" i="1"/>
  <c r="J91" i="1" s="1"/>
  <c r="I93" i="1"/>
  <c r="J93" i="1" s="1"/>
  <c r="J92" i="1" s="1"/>
  <c r="F34" i="1"/>
  <c r="J34" i="1" s="1"/>
  <c r="F31" i="1"/>
  <c r="J31" i="1" s="1"/>
  <c r="F27" i="1"/>
  <c r="J27" i="1" s="1"/>
  <c r="J88" i="1" l="1"/>
  <c r="F134" i="1"/>
  <c r="J134" i="1" s="1"/>
  <c r="J124" i="1" s="1"/>
  <c r="J139" i="1"/>
  <c r="J116" i="1"/>
  <c r="P146" i="1"/>
  <c r="P139" i="1" s="1"/>
  <c r="P124" i="1" s="1"/>
  <c r="P116" i="1" s="1"/>
  <c r="P112" i="1" s="1"/>
  <c r="P110" i="1" s="1"/>
  <c r="P108" i="1" s="1"/>
  <c r="P105" i="1" s="1"/>
  <c r="P99" i="1" s="1"/>
  <c r="P97" i="1" s="1"/>
  <c r="P92" i="1" s="1"/>
  <c r="P88" i="1" s="1"/>
  <c r="T146" i="1"/>
  <c r="T139" i="1" s="1"/>
  <c r="T124" i="1" s="1"/>
  <c r="T116" i="1" s="1"/>
  <c r="T112" i="1" s="1"/>
  <c r="T110" i="1" s="1"/>
  <c r="T108" i="1" s="1"/>
  <c r="T105" i="1" s="1"/>
  <c r="T99" i="1" s="1"/>
  <c r="T97" i="1" s="1"/>
  <c r="T92" i="1" s="1"/>
  <c r="S146" i="1"/>
  <c r="S139" i="1" s="1"/>
  <c r="S124" i="1" s="1"/>
  <c r="S116" i="1" s="1"/>
  <c r="S112" i="1" s="1"/>
  <c r="S110" i="1" s="1"/>
  <c r="S108" i="1" s="1"/>
  <c r="S105" i="1" s="1"/>
  <c r="S99" i="1" s="1"/>
  <c r="S97" i="1" s="1"/>
  <c r="S92" i="1" s="1"/>
  <c r="S88" i="1" s="1"/>
  <c r="J113" i="1"/>
  <c r="J109" i="1"/>
  <c r="J108" i="1" s="1"/>
  <c r="J106" i="1"/>
  <c r="J105" i="1" s="1"/>
  <c r="J100" i="1"/>
  <c r="J99" i="1" s="1"/>
  <c r="J98" i="1"/>
  <c r="J97" i="1" s="1"/>
  <c r="I86" i="1"/>
  <c r="J86" i="1" s="1"/>
  <c r="J83" i="1"/>
  <c r="I85" i="1"/>
  <c r="J85" i="1" s="1"/>
  <c r="F78" i="1"/>
  <c r="J81" i="1"/>
  <c r="J80" i="1"/>
  <c r="J79" i="1"/>
  <c r="I78" i="1"/>
  <c r="F21" i="1"/>
  <c r="J21" i="1" s="1"/>
  <c r="J82" i="1"/>
  <c r="I71" i="1"/>
  <c r="J71" i="1" s="1"/>
  <c r="I72" i="1"/>
  <c r="J72" i="1" s="1"/>
  <c r="I73" i="1"/>
  <c r="J73" i="1" s="1"/>
  <c r="I74" i="1"/>
  <c r="J74" i="1" s="1"/>
  <c r="I75" i="1"/>
  <c r="J75" i="1" s="1"/>
  <c r="I65" i="1"/>
  <c r="J65" i="1" s="1"/>
  <c r="I66" i="1"/>
  <c r="J66" i="1" s="1"/>
  <c r="I67" i="1"/>
  <c r="J67" i="1" s="1"/>
  <c r="I69" i="1"/>
  <c r="J69" i="1" s="1"/>
  <c r="J68" i="1" s="1"/>
  <c r="I70" i="1"/>
  <c r="J70" i="1" s="1"/>
  <c r="F62" i="1"/>
  <c r="F56" i="1"/>
  <c r="F29" i="1"/>
  <c r="J29" i="1" s="1"/>
  <c r="F54" i="1"/>
  <c r="F61" i="1" s="1"/>
  <c r="I54" i="1"/>
  <c r="I56" i="1"/>
  <c r="I58" i="1"/>
  <c r="J58" i="1" s="1"/>
  <c r="J57" i="1" s="1"/>
  <c r="I61" i="1"/>
  <c r="I64" i="1"/>
  <c r="J64" i="1" s="1"/>
  <c r="F52" i="1"/>
  <c r="J52" i="1" s="1"/>
  <c r="F51" i="1"/>
  <c r="J51" i="1" s="1"/>
  <c r="F50" i="1"/>
  <c r="J50" i="1" s="1"/>
  <c r="F49" i="1"/>
  <c r="J49" i="1" s="1"/>
  <c r="F41" i="1"/>
  <c r="J41" i="1" s="1"/>
  <c r="F40" i="1"/>
  <c r="I43" i="1"/>
  <c r="J43" i="1" s="1"/>
  <c r="I37" i="1"/>
  <c r="J37" i="1" s="1"/>
  <c r="J36" i="1" s="1"/>
  <c r="I40" i="1"/>
  <c r="F20" i="1"/>
  <c r="J20" i="1" s="1"/>
  <c r="F19" i="1"/>
  <c r="J19" i="1" s="1"/>
  <c r="I26" i="1"/>
  <c r="J26" i="1" s="1"/>
  <c r="J25" i="1" s="1"/>
  <c r="F18" i="1"/>
  <c r="I18" i="1"/>
  <c r="J63" i="1" l="1"/>
  <c r="J42" i="1"/>
  <c r="J24" i="1" s="1"/>
  <c r="J112" i="1"/>
  <c r="J84" i="1"/>
  <c r="J173" i="1"/>
  <c r="J172" i="1"/>
  <c r="T88" i="1"/>
  <c r="T87" i="1"/>
  <c r="S87" i="1"/>
  <c r="S84" i="1" s="1"/>
  <c r="S77" i="1" s="1"/>
  <c r="P87" i="1"/>
  <c r="P84" i="1" s="1"/>
  <c r="P76" i="1" s="1"/>
  <c r="J78" i="1"/>
  <c r="J77" i="1" s="1"/>
  <c r="J62" i="1"/>
  <c r="J60" i="1" s="1"/>
  <c r="J61" i="1"/>
  <c r="J56" i="1"/>
  <c r="J55" i="1" s="1"/>
  <c r="J54" i="1"/>
  <c r="J53" i="1" s="1"/>
  <c r="J40" i="1"/>
  <c r="J39" i="1" s="1"/>
  <c r="U178" i="1"/>
  <c r="U179" i="1" s="1"/>
  <c r="J76" i="1" l="1"/>
  <c r="J87" i="1"/>
  <c r="T84" i="1"/>
  <c r="T77" i="1" s="1"/>
  <c r="S76" i="1"/>
  <c r="S68" i="1" s="1"/>
  <c r="S63" i="1" s="1"/>
  <c r="S60" i="1" s="1"/>
  <c r="S57" i="1" s="1"/>
  <c r="S55" i="1" s="1"/>
  <c r="S53" i="1" s="1"/>
  <c r="S42" i="1" s="1"/>
  <c r="S39" i="1" s="1"/>
  <c r="S36" i="1" s="1"/>
  <c r="S25" i="1" s="1"/>
  <c r="P77" i="1"/>
  <c r="P68" i="1" s="1"/>
  <c r="P63" i="1" s="1"/>
  <c r="P60" i="1" s="1"/>
  <c r="P57" i="1" s="1"/>
  <c r="P55" i="1" s="1"/>
  <c r="P53" i="1" s="1"/>
  <c r="P42" i="1" s="1"/>
  <c r="P39" i="1" s="1"/>
  <c r="P36" i="1" s="1"/>
  <c r="P24" i="1" s="1"/>
  <c r="J170" i="1"/>
  <c r="J171" i="1" l="1"/>
  <c r="T76" i="1"/>
  <c r="T68" i="1" s="1"/>
  <c r="T63" i="1" s="1"/>
  <c r="T60" i="1" s="1"/>
  <c r="T57" i="1" s="1"/>
  <c r="T55" i="1" s="1"/>
  <c r="T53" i="1" s="1"/>
  <c r="T42" i="1" s="1"/>
  <c r="T39" i="1" s="1"/>
  <c r="T36" i="1" s="1"/>
  <c r="T25" i="1" s="1"/>
  <c r="P25" i="1"/>
  <c r="P17" i="1" s="1"/>
  <c r="S24" i="1"/>
  <c r="S17" i="1" s="1"/>
  <c r="W18" i="1"/>
  <c r="V18" i="1"/>
  <c r="J18" i="1"/>
  <c r="J17" i="1" s="1"/>
  <c r="J166" i="1" s="1"/>
  <c r="J169" i="1" l="1"/>
  <c r="J168" i="1"/>
  <c r="T24" i="1"/>
  <c r="T17" i="1" s="1"/>
  <c r="U180" i="1"/>
  <c r="U183" i="1" s="1"/>
  <c r="U182" i="1" l="1"/>
  <c r="U184" i="1" s="1"/>
  <c r="J174" i="1"/>
  <c r="J176" i="1" s="1"/>
</calcChain>
</file>

<file path=xl/sharedStrings.xml><?xml version="1.0" encoding="utf-8"?>
<sst xmlns="http://schemas.openxmlformats.org/spreadsheetml/2006/main" count="1500" uniqueCount="410">
  <si>
    <t>ADITAMENTO DOS QUANTITATIVOS DE SERVIÇOS PREVISTOS NO CONTRATO (II)</t>
  </si>
  <si>
    <t>ADITAMENTO DOS QUANTITATIVOS NÃO PREVISTOS (III)</t>
  </si>
  <si>
    <t>SUPRESSÃO DOS SERVIÇOS PREVISTOS (IV)</t>
  </si>
  <si>
    <t>VALOR TOTAL ADITIVO</t>
  </si>
  <si>
    <t>MEDIÇÃO 01</t>
  </si>
  <si>
    <t xml:space="preserve">Item </t>
  </si>
  <si>
    <t>Código</t>
  </si>
  <si>
    <t>Fonte</t>
  </si>
  <si>
    <t>Descrição</t>
  </si>
  <si>
    <t>Unidade</t>
  </si>
  <si>
    <t xml:space="preserve">Quantidade </t>
  </si>
  <si>
    <t>Valor Unit.</t>
  </si>
  <si>
    <t>Valor Total</t>
  </si>
  <si>
    <t>QUANT. MED.</t>
  </si>
  <si>
    <t xml:space="preserve">VALOR </t>
  </si>
  <si>
    <t>VALOR TOTAL</t>
  </si>
  <si>
    <t>SALDO</t>
  </si>
  <si>
    <t>1.0</t>
  </si>
  <si>
    <t>1.1</t>
  </si>
  <si>
    <t xml:space="preserve">QUANT. </t>
  </si>
  <si>
    <t>QUANT.</t>
  </si>
  <si>
    <t xml:space="preserve">Objeto: </t>
  </si>
  <si>
    <t>Local:</t>
  </si>
  <si>
    <t>End:</t>
  </si>
  <si>
    <t xml:space="preserve">Reforma e Ampliação </t>
  </si>
  <si>
    <t>Medição nº:</t>
  </si>
  <si>
    <t>Valor total da presente medição:</t>
  </si>
  <si>
    <t>Valor acumulado com as medições anteriores:</t>
  </si>
  <si>
    <t>Valor do contrato:</t>
  </si>
  <si>
    <t>Valor de aditivo:</t>
  </si>
  <si>
    <t>Valor global do contrato:</t>
  </si>
  <si>
    <t>Saldo a executar:</t>
  </si>
  <si>
    <t>Valor executado em porcentagem:</t>
  </si>
  <si>
    <t>Data da Medição:</t>
  </si>
  <si>
    <t>Responsavel pela Medição:</t>
  </si>
  <si>
    <t>Izaque Arruda de Paula</t>
  </si>
  <si>
    <t>Raphael Leal Sanches</t>
  </si>
  <si>
    <t>Arquiteto &amp; Urbanista</t>
  </si>
  <si>
    <t>CAU - A73241-9</t>
  </si>
  <si>
    <t>INÍCIO, APOIO E ADMINISTRAÇÃO DA OBRA</t>
  </si>
  <si>
    <t xml:space="preserve">CPOS  171 </t>
  </si>
  <si>
    <t>02.08.040</t>
  </si>
  <si>
    <t>Placa em lona com impressão digital e requadro em metalon</t>
  </si>
  <si>
    <t>m²</t>
  </si>
  <si>
    <t>02.03.120</t>
  </si>
  <si>
    <t>1.2</t>
  </si>
  <si>
    <t>1.3</t>
  </si>
  <si>
    <t>1.4</t>
  </si>
  <si>
    <t>Tapume fixo para fechamento de áreas, com portão</t>
  </si>
  <si>
    <t>2.0</t>
  </si>
  <si>
    <t>2.1</t>
  </si>
  <si>
    <t>02.10.020</t>
  </si>
  <si>
    <t>Locação de obra de edificação</t>
  </si>
  <si>
    <t xml:space="preserve">CONSTRUÇÃO DE AREA COBERTA PARA REFEITORIO </t>
  </si>
  <si>
    <t>06.02.020</t>
  </si>
  <si>
    <t>Escavação manual em solo de 1ª e 2ª categoria em vala ou cava até 1,50 m</t>
  </si>
  <si>
    <t>m³</t>
  </si>
  <si>
    <t>12.01.020</t>
  </si>
  <si>
    <t>Broca em concreto armado diâmetro de 20 cm - completa</t>
  </si>
  <si>
    <t>m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</si>
  <si>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</si>
  <si>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</si>
  <si>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</si>
  <si>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</si>
  <si>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</si>
  <si>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</si>
  <si>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</si>
  <si>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</si>
  <si>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</si>
  <si>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14.01.050</t>
  </si>
  <si>
    <t>Alvenaria de embasamento em bloco de concreto 14 x 19 x 39 cm - classe A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</si>
  <si>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</si>
  <si>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</si>
  <si>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</si>
  <si>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</si>
  <si>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</si>
  <si>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</si>
  <si>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</si>
  <si>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</si>
  <si>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</si>
  <si>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</si>
  <si>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ELEMENTOS ESTRUTURAIS</t>
  </si>
  <si>
    <t>11.01.100</t>
  </si>
  <si>
    <t>Concreto usinado, fck = 20,0 Mpa (PILARES)</t>
  </si>
  <si>
    <t>10.01.040</t>
  </si>
  <si>
    <t>kg</t>
  </si>
  <si>
    <t>Armadura em barra de aço CA-50 (A ou B) fyk= 500 Mpa (PILARES)</t>
  </si>
  <si>
    <t>09.01.030</t>
  </si>
  <si>
    <t>Forma em madeira comum para estrutura (PILARES)</t>
  </si>
  <si>
    <t>Concreto usinado, fck = 20,0 Mpa (VIGAS)</t>
  </si>
  <si>
    <t>Armadura em barra de aço CA-50 (A ou B) fyk= 500 Mpa (VIGAS)</t>
  </si>
  <si>
    <t>Forma em madeira comum para estrutura (VIGAS)</t>
  </si>
  <si>
    <t>2.2.1</t>
  </si>
  <si>
    <t>2.2.2</t>
  </si>
  <si>
    <t>ALVENARIA E ELEMENTOS DIVISORES</t>
  </si>
  <si>
    <t>14.04.210</t>
  </si>
  <si>
    <t>Alvenaria de bloco cerâmico de vedação, uso revestido, de 14 cm</t>
  </si>
  <si>
    <t>COBERTURA</t>
  </si>
  <si>
    <t>14.04.200</t>
  </si>
  <si>
    <t>2.3.1</t>
  </si>
  <si>
    <t>2.3.2</t>
  </si>
  <si>
    <t>15.03.030</t>
  </si>
  <si>
    <t>Fornecimento e montagem de estrutura em aço ASTM-A36, sem pintura</t>
  </si>
  <si>
    <t>16.13.130</t>
  </si>
  <si>
    <t>Telhamento em chapa de aço com pintura poliéster, tipo sanduíche, espessura de 0,50 mm, com poliestireno expandido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</si>
  <si>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</si>
  <si>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</si>
  <si>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</si>
  <si>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</si>
  <si>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</si>
  <si>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</si>
  <si>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</si>
  <si>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</si>
  <si>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</si>
  <si>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</si>
  <si>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REVESTIMENTOS EM MASSA, CERAMICOS E PISOS</t>
  </si>
  <si>
    <t>17.02.040</t>
  </si>
  <si>
    <t>Chapisco com bianco (EXTERNO)</t>
  </si>
  <si>
    <t>17.02.220</t>
  </si>
  <si>
    <t>Reboco (EXTERNO)</t>
  </si>
  <si>
    <t>Chapisco com bianco (INTERNO)</t>
  </si>
  <si>
    <t>17.02.120</t>
  </si>
  <si>
    <t>Emboço comum (INTERNO)</t>
  </si>
  <si>
    <t>18.06.182</t>
  </si>
  <si>
    <t>Placa cerâmica esmaltada rústica PEI-5 para área interna com saída para o exterior, grupo de absorção BIIb, resistência química B, assentado com argamassa colante industrializada (PAREDE)</t>
  </si>
  <si>
    <t>18.06.400</t>
  </si>
  <si>
    <t>Rejuntamento em placas cerâmicas com cimento branco, juntas acima de 3 até 5 mm (PAREDE)</t>
  </si>
  <si>
    <t>17.01.040</t>
  </si>
  <si>
    <t>Lastro de concreto impermeabilizado (PISO)</t>
  </si>
  <si>
    <t>17.01.060</t>
  </si>
  <si>
    <t>Regularização de piso com nata de cimento e bianco (PISO)</t>
  </si>
  <si>
    <t>Placa cerâmica esmaltada rústica PEI-5 para área interna com saída para o exterior, grupo de absorção BIIb, resistência química B, assentado com argamassa colante industrializada (PISO)</t>
  </si>
  <si>
    <t>Rejuntamento em placas cerâmicas com cimento branco, juntas acima de 3 até 5 mm (PISO)</t>
  </si>
  <si>
    <t>FORRO</t>
  </si>
  <si>
    <t>2.5.1</t>
  </si>
  <si>
    <t>22.02.030</t>
  </si>
  <si>
    <t>Forro em painéis de gesso acartonado, com espessura de 12,5 mm, fixo</t>
  </si>
  <si>
    <t>2.6.1</t>
  </si>
  <si>
    <t>32.15.240</t>
  </si>
  <si>
    <t>Impermeabilização com manta asfáltica tipo III, anti raiz, espessura de 4 mm</t>
  </si>
  <si>
    <t>16.33.080</t>
  </si>
  <si>
    <t>Calha, rufo, afins em chapa galvanizada nº 26 - corte 0,33 m</t>
  </si>
  <si>
    <t>CALHAS E RUFOS</t>
  </si>
  <si>
    <t>ESQUADRIAS</t>
  </si>
  <si>
    <t>26.02.060</t>
  </si>
  <si>
    <t>Vidro temperado incolor de 10 mm (PORTAS)</t>
  </si>
  <si>
    <t>Vidro temperado incolor de 10 mm (JANELAS)</t>
  </si>
  <si>
    <t>PINTURA</t>
  </si>
  <si>
    <t>33.10.010</t>
  </si>
  <si>
    <t>Tinta látex antimofo em massa, inclusive preparo (FORRO)</t>
  </si>
  <si>
    <t>33.10.100</t>
  </si>
  <si>
    <t>Textura acrílica para uso interno / externo, inclusive preparo</t>
  </si>
  <si>
    <t>2.9.1</t>
  </si>
  <si>
    <t>2.9.2</t>
  </si>
  <si>
    <t>2.9.3</t>
  </si>
  <si>
    <t>2.9.4</t>
  </si>
  <si>
    <t>HIDRAULICA</t>
  </si>
  <si>
    <t>46.02.070</t>
  </si>
  <si>
    <t>Tubo de PVC rígido branco PxB com virola e anel de borracha, linha esgoto série normal, DN= 100 mm, inclusive conexões</t>
  </si>
  <si>
    <t>49.04.010</t>
  </si>
  <si>
    <t>Ralo seco em PVC rígido de 100 x 40 mm, com grelha</t>
  </si>
  <si>
    <t>46.01.030</t>
  </si>
  <si>
    <t>Tubo de PVC rígido soldável marrom, DN= 32 mm, (1´), inclusive conexões</t>
  </si>
  <si>
    <t>unid.</t>
  </si>
  <si>
    <t>44.03.440</t>
  </si>
  <si>
    <t>Torneira curta sem rosca para uso geral, em latão fundido cromado, DN= 3/4´</t>
  </si>
  <si>
    <t>ELETRICA</t>
  </si>
  <si>
    <t>2.10.1</t>
  </si>
  <si>
    <t>2.10.2</t>
  </si>
  <si>
    <t>2.10.3</t>
  </si>
  <si>
    <t>2.10.4</t>
  </si>
  <si>
    <t>2.10.5</t>
  </si>
  <si>
    <t>2.10.6</t>
  </si>
  <si>
    <t>2.10.7</t>
  </si>
  <si>
    <t>38.19.040</t>
  </si>
  <si>
    <t>Eletroduto de PVC corrugado flexível leve, diâmetro externo de 32 mm</t>
  </si>
  <si>
    <t>39.02.016</t>
  </si>
  <si>
    <t>Cabo de cobre de 2,5 mm², isolamento 750 V - isolação em PVC 70°C</t>
  </si>
  <si>
    <t>40.01.020</t>
  </si>
  <si>
    <t>Caixa de ferro estampada 4´ x 2´</t>
  </si>
  <si>
    <t>40.01.040</t>
  </si>
  <si>
    <t>Caixa de ferro estampada 4´ x 4´</t>
  </si>
  <si>
    <t>40.04.470</t>
  </si>
  <si>
    <t>Conjunto 2 tomadas 2P+T de 10 A, completo</t>
  </si>
  <si>
    <t>cj</t>
  </si>
  <si>
    <t>40.05.160</t>
  </si>
  <si>
    <t>Interruptor com 3 teclas, 1 simples, 2 paralelo e placa</t>
  </si>
  <si>
    <t>41.31.080</t>
  </si>
  <si>
    <t>1.5</t>
  </si>
  <si>
    <t>1.6</t>
  </si>
  <si>
    <t>03.01.020</t>
  </si>
  <si>
    <t>Demolição manual de concreto simples (PALCO)</t>
  </si>
  <si>
    <t>04.21.140</t>
  </si>
  <si>
    <t>Remoção de poste metálico</t>
  </si>
  <si>
    <t>04.03.020</t>
  </si>
  <si>
    <t>Retirada de telhamento em barro</t>
  </si>
  <si>
    <t>3.0</t>
  </si>
  <si>
    <t>3.1</t>
  </si>
  <si>
    <t xml:space="preserve">REFORMA E ADEQUAÇÃO DE ACESSIBILIDADE </t>
  </si>
  <si>
    <t>PISO</t>
  </si>
  <si>
    <t>3.1.1</t>
  </si>
  <si>
    <t>3.1.2</t>
  </si>
  <si>
    <t>3.1.3</t>
  </si>
  <si>
    <t>3.1.4</t>
  </si>
  <si>
    <t>Regularização de piso com nata de cimento e bianco (PISO CORREDOR CIRCULAÇÃO)</t>
  </si>
  <si>
    <t>Lastro de concreto impermeabilizado (PISO CORREDOR CIRCULAÇÃO)</t>
  </si>
  <si>
    <t>Placa cerâmica esmaltada rústica PEI-5 para área interna com saída para o exterior, grupo de absorção BIIb, resistência química B, assentado com argamassa colante industrializada (PISO CORREDOR CIRCULAÇÃO)</t>
  </si>
  <si>
    <t>Rejuntamento em placas cerâmicas com cimento branco, juntas acima de 3 até 5 mm (PISO CORREDOR CIRCULAÇÃO)</t>
  </si>
  <si>
    <t>18.06.183</t>
  </si>
  <si>
    <t>Rodapé em placa cerâmica esmaltada rústica PEI-5 para área interna com saída para o exterior, grupo de absorção BIIb, resistência química B, assentado com argamassa colante industrializada (PISO CORREDOR CIRCULAÇÃO)</t>
  </si>
  <si>
    <t>3.1.5</t>
  </si>
  <si>
    <t>3.1.6</t>
  </si>
  <si>
    <t>30.04.030</t>
  </si>
  <si>
    <t>Piso em ladrilho hidráulico podotátil várias cores (25x25x2,5cm), assentado com argamassa mista</t>
  </si>
  <si>
    <t>3.2</t>
  </si>
  <si>
    <t>RAMPAS</t>
  </si>
  <si>
    <t>17.05.020</t>
  </si>
  <si>
    <t>Piso com requadro em concreto simples sem controle de fck (ACESSO AS SALA DE AULA)</t>
  </si>
  <si>
    <t>3.2.1</t>
  </si>
  <si>
    <t>Piso com requadro em concreto simples sem controle de fck (ACESSO AO PATIO)</t>
  </si>
  <si>
    <t>Alvenaria de bloco cerâmico de vedação, uso revestido, de 9 cm (PLATIBANDA)</t>
  </si>
  <si>
    <t>Luminária LED de embutir com difusor em acrílico translúcido, 4000 K, fluxo luminoso de 1300 a 1600 lm, potência de 15 a 16 W</t>
  </si>
  <si>
    <t>4.0</t>
  </si>
  <si>
    <t>4.1</t>
  </si>
  <si>
    <t>REFORMA E ADEQUAÇÃO DA RECEPÇÃO E ENTRADA DE ALUNOS</t>
  </si>
  <si>
    <t>DEMOLIÇÕES E RETIRADAS</t>
  </si>
  <si>
    <t>03.02.040</t>
  </si>
  <si>
    <t>4.1.1</t>
  </si>
  <si>
    <t>Demolição manual de alvenaria de elevação ou elemento vazado, incluindo revestimento</t>
  </si>
  <si>
    <t>4.1.2</t>
  </si>
  <si>
    <t>4.1.3</t>
  </si>
  <si>
    <t>Demolição manual de concreto simples (ESCADA E RAMPA DE ACESSO)</t>
  </si>
  <si>
    <t>04.09.020</t>
  </si>
  <si>
    <t>Retirada de esquadria metálica em geral</t>
  </si>
  <si>
    <t>Regularização de piso com nata de cimento e bianco (SECRETARIA E HALL PORTARIA)</t>
  </si>
  <si>
    <t>Placa cerâmica esmaltada rústica PEI-5 para área interna com saída para o exterior, grupo de absorção BIIb, resistência química B, assentado com argamassa colante industrializada (SECRETARIA E HALL PORTARIA)</t>
  </si>
  <si>
    <t>Rejuntamento em placas cerâmicas com cimento branco, juntas acima de 3 até 5 mm (SECRETARIA E HALL PORTARIA)</t>
  </si>
  <si>
    <t>Rodapé em placa cerâmica esmaltada rústica PEI-5 para área interna com saída para o exterior, grupo de absorção BIIb, resistência química B, assentado com argamassa colante industrializada (SECRETARIA E HALL PORTARIA)</t>
  </si>
  <si>
    <t>4.2</t>
  </si>
  <si>
    <t>4.2.1</t>
  </si>
  <si>
    <t>4.2.2</t>
  </si>
  <si>
    <t>4.2.3</t>
  </si>
  <si>
    <t>4.2.4</t>
  </si>
  <si>
    <t>4.3</t>
  </si>
  <si>
    <t>4.3.1</t>
  </si>
  <si>
    <t>ESCADA E RAMPA PARA ACESSO</t>
  </si>
  <si>
    <t xml:space="preserve">Lastro de concreto impermeabilizado </t>
  </si>
  <si>
    <t>Regularização de piso com nata de cimento e bianco</t>
  </si>
  <si>
    <t xml:space="preserve">Placa cerâmica esmaltada rústica PEI-5 para área interna com saída para o exterior, grupo de absorção BIIb, resistência química B, assentado com argamassa colante industrializada </t>
  </si>
  <si>
    <t xml:space="preserve">Rejuntamento em placas cerâmicas com cimento branco, juntas acima de 3 até 5 mm </t>
  </si>
  <si>
    <t>Alvenaria de bloco cerâmico de vedação, uso revestido, de 9 cm (JARDIM)</t>
  </si>
  <si>
    <t>4.4.1</t>
  </si>
  <si>
    <t>4.4</t>
  </si>
  <si>
    <t>4.4.2</t>
  </si>
  <si>
    <t>4.4.3</t>
  </si>
  <si>
    <t>4.4.4</t>
  </si>
  <si>
    <t>4.4.5</t>
  </si>
  <si>
    <t>4.5</t>
  </si>
  <si>
    <t>4.5.1</t>
  </si>
  <si>
    <t>4.5.2</t>
  </si>
  <si>
    <t>Textura acrílica para uso interno / externo, inclusive preparo (FACHADA TOTAL)</t>
  </si>
  <si>
    <t>4.6</t>
  </si>
  <si>
    <t>4.6.1</t>
  </si>
  <si>
    <t>4.7</t>
  </si>
  <si>
    <t>4.7.1</t>
  </si>
  <si>
    <t>4.8.1</t>
  </si>
  <si>
    <t>4.8</t>
  </si>
  <si>
    <t>4.8.2</t>
  </si>
  <si>
    <t>4.9</t>
  </si>
  <si>
    <t>4.9.1</t>
  </si>
  <si>
    <t>4.9.2</t>
  </si>
  <si>
    <t>4.9.3</t>
  </si>
  <si>
    <t>4.9.4</t>
  </si>
  <si>
    <t>4.9.5</t>
  </si>
  <si>
    <t>4.9.6</t>
  </si>
  <si>
    <t>4.9.7</t>
  </si>
  <si>
    <t>Textura acrílica para uso interno / externo, inclusive preparo (SECRETARIA)</t>
  </si>
  <si>
    <t>4.8.3</t>
  </si>
  <si>
    <t>5.0</t>
  </si>
  <si>
    <t>REPAROS E CONSERVAÇÕES</t>
  </si>
  <si>
    <t>16.40.060</t>
  </si>
  <si>
    <t>Manutenção de telha de barro tipo colonial/paulistinha</t>
  </si>
  <si>
    <t>44.20.180</t>
  </si>
  <si>
    <t>Reparo para válvula de descarga</t>
  </si>
  <si>
    <t>Lastro de concreto impermeabilizado</t>
  </si>
  <si>
    <t>Reboco</t>
  </si>
  <si>
    <t xml:space="preserve">Chapisco com bianco </t>
  </si>
  <si>
    <t xml:space="preserve">Emboço comum </t>
  </si>
  <si>
    <t>6.0</t>
  </si>
  <si>
    <t>ESPAÇO LEITURA</t>
  </si>
  <si>
    <t>15.01.330</t>
  </si>
  <si>
    <t>Estrutura em terças para telhas perfil trapezoidal</t>
  </si>
  <si>
    <t xml:space="preserve">Alvenaria de bloco cerâmico de vedação, uso revestido, de 9 cm </t>
  </si>
  <si>
    <t>#</t>
  </si>
  <si>
    <t>EMEB Prof. STELIO MACHADO LOUREIRO</t>
  </si>
  <si>
    <t>RUA GENERAL OSORIO, N°915 - CENTRO - CEP 14.701-330</t>
  </si>
  <si>
    <t>ESPAÇO LEITURA E PLAYGROUND</t>
  </si>
  <si>
    <t>7.0</t>
  </si>
  <si>
    <t>85185</t>
  </si>
  <si>
    <t>PODA E LIMPEZA DE ARBUSTO TIPO CERCA VIVA</t>
  </si>
  <si>
    <t>85186</t>
  </si>
  <si>
    <t>PODA DE ARVORES, COM LIMPEZA DE GALHOS SECOS E RETIRADA DE PARASITAS, INCLUINDO REMOCAO DE ENTULHO</t>
  </si>
  <si>
    <t>SINAPI</t>
  </si>
  <si>
    <t xml:space="preserve"> JARDINAGEM E PAISAGISMO </t>
  </si>
  <si>
    <t>MERCADO</t>
  </si>
  <si>
    <t>Material</t>
  </si>
  <si>
    <t>Mão de Obra</t>
  </si>
  <si>
    <t>S/C</t>
  </si>
  <si>
    <t>Grama Sintética Soft Premium 42mm BASE
TRIPLA (QUADRA)</t>
  </si>
  <si>
    <t>Grama Sintética Soft Premium 42mm BASE
TRIPLA (PLAYGROUND)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</si>
  <si>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</si>
  <si>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</si>
  <si>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</si>
  <si>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</si>
  <si>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</si>
  <si>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</si>
  <si>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</si>
  <si>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</si>
  <si>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 xml:space="preserve"> 03.02.040</t>
  </si>
  <si>
    <t>14.05.050</t>
  </si>
  <si>
    <t>Alvenaria de bloco cerâmico estrutural, uso revestido, de 14 cm</t>
  </si>
  <si>
    <t>33.10.060</t>
  </si>
  <si>
    <t xml:space="preserve">Epóxi em massa, inclusive preparo (RAIA PARA ATLETISMO) </t>
  </si>
  <si>
    <t>8.0</t>
  </si>
  <si>
    <t>QUADRA POLISPORTIVA</t>
  </si>
  <si>
    <t>02.03.060</t>
  </si>
  <si>
    <t>Proteção com tela de nylon</t>
  </si>
  <si>
    <t xml:space="preserve"> 35.01.070</t>
  </si>
  <si>
    <t>QUADRAS POLISPORTIVAS</t>
  </si>
  <si>
    <t xml:space="preserve">Epóxi em massa, inclusive preparo (QUADRA 01 TOTAL) </t>
  </si>
  <si>
    <t>Regularização de piso com nata de cimento e bianco (QUADRA 01 TOTAL)</t>
  </si>
  <si>
    <t xml:space="preserve">           
Boletim Referencial de Custos - Serviços - Versão: 171 - COM DESONERAÇÃO  - Lei Social: 96.91 - Vigência: 01/11/2017</t>
  </si>
  <si>
    <t>VALOR TOTAL DA OBRA</t>
  </si>
  <si>
    <t>35.01.160</t>
  </si>
  <si>
    <t>um</t>
  </si>
  <si>
    <t>Tabela completa com suporte e rede para basquete (QUADRA 01)</t>
  </si>
  <si>
    <t>Telhamento em chapa de aço com pintura poliéster, tipo sanduíche, espessura de 0,50 mm, com poliestireno expandido (PATIO CENTRAL)</t>
  </si>
  <si>
    <t>08.05.100</t>
  </si>
  <si>
    <t>Dreno com pedra britada</t>
  </si>
  <si>
    <t>11.01.630</t>
  </si>
  <si>
    <t>Concreto usinado, fck = 25,0 MPa - para perfil extrudado (CANALETA)</t>
  </si>
  <si>
    <t>Tela de arame galvanizado fio nº 12 BWG, malha de 2´ (FECHAMENTO LATERAL QUADRA 01 E QUADRA 02)</t>
  </si>
  <si>
    <t>2.7.1</t>
  </si>
  <si>
    <t>2.7.2</t>
  </si>
  <si>
    <t>2.8.1</t>
  </si>
  <si>
    <t>2.8.2</t>
  </si>
  <si>
    <t>3.2.2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</si>
  <si>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</si>
  <si>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</si>
  <si>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</si>
  <si>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</si>
  <si>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</si>
  <si>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</si>
  <si>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</si>
  <si>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</si>
  <si>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</si>
  <si>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</si>
  <si>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</si>
  <si>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</si>
  <si>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</si>
  <si>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</si>
  <si>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</si>
  <si>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</si>
  <si>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</si>
  <si>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</si>
  <si>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</si>
  <si>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</si>
  <si>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</si>
  <si>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</si>
  <si>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</si>
  <si>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</si>
  <si>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</si>
  <si>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</si>
  <si>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</si>
  <si>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</si>
  <si>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</si>
  <si>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</si>
  <si>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</si>
  <si>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</si>
  <si>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</si>
  <si>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</si>
  <si>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</si>
  <si>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</si>
  <si>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</si>
  <si>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</si>
  <si>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Retirada de telhamento em barro (PATIO CENTRAL)</t>
  </si>
  <si>
    <t>18.11.052</t>
  </si>
  <si>
    <t>Revestimento em placa cerâmica esmaltada, tipo monoporosa, retangular, assentado e rejuntado com argamassa industrializada</t>
  </si>
  <si>
    <t>Cronograma Físico - Financeiro</t>
  </si>
  <si>
    <t xml:space="preserve">ITEM </t>
  </si>
  <si>
    <t>SERVIÇOS</t>
  </si>
  <si>
    <t>%</t>
  </si>
  <si>
    <t>1º Mês</t>
  </si>
  <si>
    <t>2º Mês</t>
  </si>
  <si>
    <t>3º Mês</t>
  </si>
  <si>
    <t>4º Mês</t>
  </si>
  <si>
    <t>5°Mês</t>
  </si>
  <si>
    <t>6°Mês</t>
  </si>
  <si>
    <t>7°Mês</t>
  </si>
  <si>
    <t>8°Mês</t>
  </si>
  <si>
    <t xml:space="preserve">TOTAL </t>
  </si>
  <si>
    <t xml:space="preserve">TOTAL NO PERÍODO </t>
  </si>
  <si>
    <t>ACUMULADO INCLUINDO ( R$)</t>
  </si>
  <si>
    <t>ACUMULADO INCLUINDO ( %)</t>
  </si>
  <si>
    <t>Rodolfo Augusto Rodrigues</t>
  </si>
  <si>
    <t>Secretario Municipal de Educação</t>
  </si>
  <si>
    <t>LOGO EMPRESA</t>
  </si>
  <si>
    <t>RRT -  006900552</t>
  </si>
  <si>
    <t>RG 26.789.767-4</t>
  </si>
  <si>
    <t>RRT - 006900552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</si>
</sst>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0%"/>
    <numFmt numFmtId="166" formatCode="_([$R$ -416]* #,##0.00_);_([$R$ -416]* \(#,##0.00\);_([$R$ -416]* &quot;-&quot;??_);_(@_)"/>
    <numFmt numFmtId="167" formatCode="_(* #,##0.00_);_(* \(#,##0.00\);_(* &quot;-&quot;??_);_(@_)"/>
    <numFmt numFmtId="168" formatCode="_-[$R$-416]\ * #,##0.00_-;\-[$R$-416]\ * #,##0.00_-;_-[$R$-416]\ * &quot;-&quot;??_-;_-@_-"/>
    <numFmt numFmtId="169" formatCode="&quot;R$ 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28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/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/>
      <bottom/>
      <diagonal/>
    </border>
    <border>
      <left/>
      <right style="thin">
        <color theme="2" tint="-0.249977111117893"/>
      </right>
      <top/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0" fontId="13" fillId="0" borderId="0"/>
  </cellStyleXfs>
  <cellXfs count="219">
    <xf numFmtId="0" fontId="0" fillId="0" borderId="0" xfId="0"/>
    <xf numFmtId="0" fontId="0" fillId="0" borderId="4" xfId="0" applyBorder="1"/>
    <xf numFmtId="0" fontId="0" fillId="2" borderId="4" xfId="0" applyFill="1" applyBorder="1"/>
    <xf numFmtId="0" fontId="5" fillId="5" borderId="4" xfId="0" applyFont="1" applyFill="1" applyBorder="1" applyAlignment="1" applyProtection="1">
      <alignment vertical="center" wrapText="1"/>
    </xf>
    <xf numFmtId="164" fontId="6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/>
    <xf numFmtId="166" fontId="7" fillId="6" borderId="4" xfId="0" applyNumberFormat="1" applyFont="1" applyFill="1" applyBorder="1" applyAlignment="1">
      <alignment vertical="center"/>
    </xf>
    <xf numFmtId="2" fontId="7" fillId="6" borderId="4" xfId="0" applyNumberFormat="1" applyFont="1" applyFill="1" applyBorder="1" applyAlignment="1">
      <alignment horizontal="center" vertical="center"/>
    </xf>
    <xf numFmtId="43" fontId="7" fillId="7" borderId="4" xfId="1" applyFont="1" applyFill="1" applyBorder="1" applyAlignment="1">
      <alignment horizontal="center" vertical="center"/>
    </xf>
    <xf numFmtId="166" fontId="7" fillId="7" borderId="4" xfId="0" applyNumberFormat="1" applyFont="1" applyFill="1" applyBorder="1" applyAlignment="1">
      <alignment vertical="center"/>
    </xf>
    <xf numFmtId="2" fontId="7" fillId="7" borderId="4" xfId="0" applyNumberFormat="1" applyFont="1" applyFill="1" applyBorder="1" applyAlignment="1">
      <alignment horizontal="center" vertical="center"/>
    </xf>
    <xf numFmtId="43" fontId="7" fillId="8" borderId="4" xfId="1" applyFont="1" applyFill="1" applyBorder="1" applyAlignment="1">
      <alignment horizontal="center" vertical="center"/>
    </xf>
    <xf numFmtId="166" fontId="7" fillId="8" borderId="4" xfId="0" applyNumberFormat="1" applyFont="1" applyFill="1" applyBorder="1" applyAlignment="1">
      <alignment vertical="center"/>
    </xf>
    <xf numFmtId="2" fontId="7" fillId="8" borderId="4" xfId="0" applyNumberFormat="1" applyFont="1" applyFill="1" applyBorder="1" applyAlignment="1">
      <alignment horizontal="center" vertical="center"/>
    </xf>
    <xf numFmtId="164" fontId="7" fillId="9" borderId="4" xfId="0" applyNumberFormat="1" applyFont="1" applyFill="1" applyBorder="1" applyAlignment="1">
      <alignment horizontal="center" vertical="center"/>
    </xf>
    <xf numFmtId="44" fontId="0" fillId="0" borderId="4" xfId="0" applyNumberFormat="1" applyBorder="1"/>
    <xf numFmtId="2" fontId="0" fillId="0" borderId="4" xfId="0" applyNumberForma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43" fontId="7" fillId="6" borderId="0" xfId="1" applyFont="1" applyFill="1" applyBorder="1" applyAlignment="1">
      <alignment horizontal="center" vertical="center"/>
    </xf>
    <xf numFmtId="166" fontId="7" fillId="6" borderId="0" xfId="0" applyNumberFormat="1" applyFont="1" applyFill="1" applyBorder="1" applyAlignment="1">
      <alignment vertical="center"/>
    </xf>
    <xf numFmtId="2" fontId="7" fillId="6" borderId="0" xfId="0" applyNumberFormat="1" applyFont="1" applyFill="1" applyBorder="1" applyAlignment="1">
      <alignment horizontal="center" vertical="center"/>
    </xf>
    <xf numFmtId="43" fontId="7" fillId="7" borderId="0" xfId="1" applyFont="1" applyFill="1" applyBorder="1" applyAlignment="1">
      <alignment horizontal="center" vertical="center"/>
    </xf>
    <xf numFmtId="166" fontId="7" fillId="7" borderId="0" xfId="0" applyNumberFormat="1" applyFont="1" applyFill="1" applyBorder="1" applyAlignment="1">
      <alignment vertical="center"/>
    </xf>
    <xf numFmtId="2" fontId="7" fillId="7" borderId="0" xfId="0" applyNumberFormat="1" applyFont="1" applyFill="1" applyBorder="1" applyAlignment="1">
      <alignment horizontal="center" vertical="center"/>
    </xf>
    <xf numFmtId="43" fontId="7" fillId="8" borderId="0" xfId="1" applyFont="1" applyFill="1" applyBorder="1" applyAlignment="1">
      <alignment horizontal="center" vertical="center"/>
    </xf>
    <xf numFmtId="166" fontId="7" fillId="8" borderId="0" xfId="0" applyNumberFormat="1" applyFont="1" applyFill="1" applyBorder="1" applyAlignment="1">
      <alignment vertical="center"/>
    </xf>
    <xf numFmtId="2" fontId="7" fillId="8" borderId="0" xfId="0" applyNumberFormat="1" applyFont="1" applyFill="1" applyBorder="1" applyAlignment="1">
      <alignment horizontal="center" vertical="center"/>
    </xf>
    <xf numFmtId="164" fontId="7" fillId="9" borderId="0" xfId="0" applyNumberFormat="1" applyFont="1" applyFill="1" applyBorder="1" applyAlignment="1">
      <alignment horizontal="center" vertical="center"/>
    </xf>
    <xf numFmtId="44" fontId="0" fillId="0" borderId="0" xfId="0" applyNumberFormat="1" applyBorder="1"/>
    <xf numFmtId="2" fontId="0" fillId="0" borderId="0" xfId="0" applyNumberFormat="1" applyBorder="1"/>
    <xf numFmtId="168" fontId="0" fillId="0" borderId="8" xfId="0" applyNumberFormat="1" applyBorder="1" applyAlignment="1">
      <alignment horizontal="center"/>
    </xf>
    <xf numFmtId="168" fontId="0" fillId="0" borderId="0" xfId="0" applyNumberFormat="1" applyBorder="1"/>
    <xf numFmtId="168" fontId="0" fillId="0" borderId="0" xfId="0" applyNumberFormat="1"/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12" xfId="0" applyFont="1" applyFill="1" applyBorder="1" applyAlignment="1" applyProtection="1">
      <alignment vertical="center" wrapText="1"/>
    </xf>
    <xf numFmtId="43" fontId="7" fillId="6" borderId="12" xfId="1" applyFont="1" applyFill="1" applyBorder="1" applyAlignment="1">
      <alignment horizontal="center" vertical="center"/>
    </xf>
    <xf numFmtId="0" fontId="5" fillId="5" borderId="21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vertical="center" wrapText="1"/>
    </xf>
    <xf numFmtId="168" fontId="5" fillId="5" borderId="21" xfId="0" applyNumberFormat="1" applyFont="1" applyFill="1" applyBorder="1" applyAlignment="1" applyProtection="1">
      <alignment vertical="center" wrapText="1"/>
    </xf>
    <xf numFmtId="44" fontId="5" fillId="5" borderId="21" xfId="0" applyNumberFormat="1" applyFont="1" applyFill="1" applyBorder="1" applyAlignment="1" applyProtection="1">
      <alignment vertical="center" wrapText="1"/>
    </xf>
    <xf numFmtId="44" fontId="6" fillId="5" borderId="21" xfId="0" applyNumberFormat="1" applyFont="1" applyFill="1" applyBorder="1" applyAlignment="1" applyProtection="1">
      <alignment vertical="center" wrapText="1"/>
    </xf>
    <xf numFmtId="0" fontId="7" fillId="0" borderId="21" xfId="0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2" fontId="7" fillId="0" borderId="21" xfId="0" applyNumberFormat="1" applyFont="1" applyFill="1" applyBorder="1" applyAlignment="1" applyProtection="1">
      <alignment vertical="center"/>
    </xf>
    <xf numFmtId="168" fontId="7" fillId="0" borderId="21" xfId="0" applyNumberFormat="1" applyFont="1" applyFill="1" applyBorder="1" applyAlignment="1" applyProtection="1">
      <alignment vertical="center"/>
    </xf>
    <xf numFmtId="44" fontId="7" fillId="0" borderId="21" xfId="0" applyNumberFormat="1" applyFont="1" applyFill="1" applyBorder="1" applyAlignment="1" applyProtection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5" fillId="11" borderId="21" xfId="0" applyFont="1" applyFill="1" applyBorder="1" applyAlignment="1" applyProtection="1">
      <alignment horizontal="center" vertical="center"/>
    </xf>
    <xf numFmtId="0" fontId="5" fillId="11" borderId="21" xfId="0" applyFont="1" applyFill="1" applyBorder="1" applyAlignment="1" applyProtection="1">
      <alignment vertical="center" wrapText="1"/>
    </xf>
    <xf numFmtId="168" fontId="5" fillId="11" borderId="21" xfId="0" applyNumberFormat="1" applyFont="1" applyFill="1" applyBorder="1" applyAlignment="1" applyProtection="1">
      <alignment vertical="center" wrapText="1"/>
    </xf>
    <xf numFmtId="44" fontId="5" fillId="11" borderId="21" xfId="0" applyNumberFormat="1" applyFont="1" applyFill="1" applyBorder="1" applyAlignment="1" applyProtection="1">
      <alignment vertical="center" wrapText="1"/>
    </xf>
    <xf numFmtId="44" fontId="6" fillId="11" borderId="21" xfId="0" applyNumberFormat="1" applyFont="1" applyFill="1" applyBorder="1" applyAlignment="1" applyProtection="1">
      <alignment vertical="center" wrapText="1"/>
    </xf>
    <xf numFmtId="0" fontId="5" fillId="11" borderId="12" xfId="0" applyFont="1" applyFill="1" applyBorder="1" applyAlignment="1" applyProtection="1">
      <alignment vertical="center" wrapText="1"/>
    </xf>
    <xf numFmtId="0" fontId="5" fillId="11" borderId="4" xfId="0" applyFont="1" applyFill="1" applyBorder="1" applyAlignment="1" applyProtection="1">
      <alignment vertical="center" wrapText="1"/>
    </xf>
    <xf numFmtId="164" fontId="6" fillId="11" borderId="4" xfId="0" applyNumberFormat="1" applyFont="1" applyFill="1" applyBorder="1" applyAlignment="1" applyProtection="1">
      <alignment vertical="center" wrapText="1"/>
    </xf>
    <xf numFmtId="0" fontId="0" fillId="11" borderId="4" xfId="0" applyFill="1" applyBorder="1"/>
    <xf numFmtId="0" fontId="0" fillId="11" borderId="0" xfId="0" applyFill="1"/>
    <xf numFmtId="43" fontId="7" fillId="11" borderId="0" xfId="1" applyFont="1" applyFill="1" applyBorder="1" applyAlignment="1">
      <alignment horizontal="center" vertical="center"/>
    </xf>
    <xf numFmtId="166" fontId="7" fillId="11" borderId="0" xfId="0" applyNumberFormat="1" applyFont="1" applyFill="1" applyBorder="1" applyAlignment="1">
      <alignment vertical="center"/>
    </xf>
    <xf numFmtId="2" fontId="7" fillId="11" borderId="0" xfId="0" applyNumberFormat="1" applyFont="1" applyFill="1" applyBorder="1" applyAlignment="1">
      <alignment horizontal="center" vertical="center"/>
    </xf>
    <xf numFmtId="164" fontId="7" fillId="11" borderId="0" xfId="0" applyNumberFormat="1" applyFont="1" applyFill="1" applyBorder="1" applyAlignment="1">
      <alignment horizontal="center" vertical="center"/>
    </xf>
    <xf numFmtId="0" fontId="0" fillId="11" borderId="0" xfId="0" applyFill="1" applyBorder="1"/>
    <xf numFmtId="44" fontId="0" fillId="11" borderId="0" xfId="0" applyNumberFormat="1" applyFill="1" applyBorder="1"/>
    <xf numFmtId="2" fontId="0" fillId="11" borderId="0" xfId="0" applyNumberFormat="1" applyFill="1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3" fillId="0" borderId="0" xfId="5"/>
    <xf numFmtId="0" fontId="14" fillId="13" borderId="22" xfId="3" applyFont="1" applyFill="1" applyBorder="1" applyAlignment="1">
      <alignment horizontal="center"/>
    </xf>
    <xf numFmtId="0" fontId="14" fillId="13" borderId="23" xfId="3" applyFont="1" applyFill="1" applyBorder="1" applyAlignment="1">
      <alignment horizontal="center"/>
    </xf>
    <xf numFmtId="9" fontId="15" fillId="13" borderId="23" xfId="3" applyNumberFormat="1" applyFont="1" applyFill="1" applyBorder="1" applyAlignment="1">
      <alignment horizontal="center"/>
    </xf>
    <xf numFmtId="4" fontId="14" fillId="13" borderId="23" xfId="3" applyNumberFormat="1" applyFont="1" applyFill="1" applyBorder="1" applyAlignment="1">
      <alignment horizontal="center"/>
    </xf>
    <xf numFmtId="169" fontId="14" fillId="13" borderId="24" xfId="3" applyNumberFormat="1" applyFont="1" applyFill="1" applyBorder="1" applyAlignment="1">
      <alignment horizontal="center"/>
    </xf>
    <xf numFmtId="0" fontId="15" fillId="0" borderId="0" xfId="5" applyFont="1"/>
    <xf numFmtId="0" fontId="16" fillId="0" borderId="25" xfId="3" applyFont="1" applyBorder="1" applyAlignment="1">
      <alignment horizontal="center"/>
    </xf>
    <xf numFmtId="0" fontId="17" fillId="0" borderId="13" xfId="3" applyFont="1" applyBorder="1" applyAlignment="1">
      <alignment horizontal="right"/>
    </xf>
    <xf numFmtId="10" fontId="16" fillId="0" borderId="13" xfId="3" applyNumberFormat="1" applyFont="1" applyBorder="1" applyAlignment="1">
      <alignment horizontal="center"/>
    </xf>
    <xf numFmtId="169" fontId="16" fillId="0" borderId="13" xfId="3" applyNumberFormat="1" applyFont="1" applyBorder="1" applyAlignment="1">
      <alignment horizontal="center"/>
    </xf>
    <xf numFmtId="169" fontId="17" fillId="0" borderId="26" xfId="3" applyNumberFormat="1" applyFont="1" applyBorder="1" applyAlignment="1">
      <alignment horizontal="center"/>
    </xf>
    <xf numFmtId="9" fontId="16" fillId="16" borderId="13" xfId="3" applyNumberFormat="1" applyFont="1" applyFill="1" applyBorder="1" applyAlignment="1">
      <alignment horizontal="center"/>
    </xf>
    <xf numFmtId="169" fontId="16" fillId="16" borderId="13" xfId="3" applyNumberFormat="1" applyFont="1" applyFill="1" applyBorder="1" applyAlignment="1">
      <alignment horizontal="center"/>
    </xf>
    <xf numFmtId="169" fontId="16" fillId="16" borderId="26" xfId="3" applyNumberFormat="1" applyFont="1" applyFill="1" applyBorder="1" applyAlignment="1">
      <alignment horizontal="center"/>
    </xf>
    <xf numFmtId="0" fontId="16" fillId="0" borderId="27" xfId="3" applyFont="1" applyBorder="1" applyAlignment="1">
      <alignment horizontal="center"/>
    </xf>
    <xf numFmtId="0" fontId="17" fillId="0" borderId="28" xfId="3" applyFont="1" applyBorder="1" applyAlignment="1">
      <alignment horizontal="right"/>
    </xf>
    <xf numFmtId="10" fontId="16" fillId="0" borderId="28" xfId="3" applyNumberFormat="1" applyFont="1" applyBorder="1" applyAlignment="1">
      <alignment horizontal="center"/>
    </xf>
    <xf numFmtId="10" fontId="16" fillId="16" borderId="28" xfId="3" applyNumberFormat="1" applyFont="1" applyFill="1" applyBorder="1" applyAlignment="1">
      <alignment horizontal="center"/>
    </xf>
    <xf numFmtId="169" fontId="16" fillId="16" borderId="28" xfId="3" applyNumberFormat="1" applyFont="1" applyFill="1" applyBorder="1" applyAlignment="1">
      <alignment horizontal="center"/>
    </xf>
    <xf numFmtId="10" fontId="16" fillId="0" borderId="28" xfId="3" applyNumberFormat="1" applyFont="1" applyFill="1" applyBorder="1" applyAlignment="1">
      <alignment horizontal="center"/>
    </xf>
    <xf numFmtId="169" fontId="17" fillId="0" borderId="29" xfId="3" applyNumberFormat="1" applyFont="1" applyBorder="1" applyAlignment="1">
      <alignment horizontal="center"/>
    </xf>
    <xf numFmtId="0" fontId="15" fillId="0" borderId="0" xfId="5" applyFont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4" fillId="13" borderId="25" xfId="3" applyFont="1" applyFill="1" applyBorder="1" applyAlignment="1">
      <alignment horizontal="center" vertical="center" wrapText="1"/>
    </xf>
    <xf numFmtId="0" fontId="14" fillId="14" borderId="13" xfId="3" applyFont="1" applyFill="1" applyBorder="1" applyAlignment="1">
      <alignment vertical="center" wrapText="1"/>
    </xf>
    <xf numFmtId="10" fontId="16" fillId="15" borderId="13" xfId="3" applyNumberFormat="1" applyFont="1" applyFill="1" applyBorder="1" applyAlignment="1" applyProtection="1">
      <alignment horizontal="center" vertical="center" wrapText="1"/>
      <protection locked="0"/>
    </xf>
    <xf numFmtId="169" fontId="16" fillId="0" borderId="13" xfId="3" applyNumberFormat="1" applyFont="1" applyBorder="1" applyAlignment="1">
      <alignment horizontal="center" vertical="center" wrapText="1"/>
    </xf>
    <xf numFmtId="169" fontId="16" fillId="0" borderId="26" xfId="3" applyNumberFormat="1" applyFont="1" applyBorder="1" applyAlignment="1">
      <alignment horizontal="center" vertical="center" wrapText="1"/>
    </xf>
    <xf numFmtId="10" fontId="15" fillId="0" borderId="0" xfId="5" applyNumberFormat="1" applyFont="1"/>
    <xf numFmtId="0" fontId="15" fillId="13" borderId="25" xfId="3" applyFont="1" applyFill="1" applyBorder="1" applyAlignment="1">
      <alignment horizontal="left" wrapText="1"/>
    </xf>
    <xf numFmtId="0" fontId="15" fillId="13" borderId="13" xfId="3" applyFont="1" applyFill="1" applyBorder="1" applyAlignment="1">
      <alignment horizontal="left" wrapText="1"/>
    </xf>
    <xf numFmtId="0" fontId="15" fillId="13" borderId="26" xfId="3" applyFont="1" applyFill="1" applyBorder="1" applyAlignment="1">
      <alignment horizontal="left" wrapText="1"/>
    </xf>
    <xf numFmtId="0" fontId="0" fillId="18" borderId="0" xfId="0" applyFill="1"/>
    <xf numFmtId="0" fontId="0" fillId="18" borderId="4" xfId="0" applyFill="1" applyBorder="1"/>
    <xf numFmtId="44" fontId="7" fillId="17" borderId="21" xfId="0" applyNumberFormat="1" applyFont="1" applyFill="1" applyBorder="1" applyAlignment="1" applyProtection="1">
      <alignment horizontal="center" vertical="center"/>
      <protection locked="0"/>
    </xf>
    <xf numFmtId="168" fontId="7" fillId="0" borderId="21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7" fillId="0" borderId="30" xfId="0" applyFont="1" applyBorder="1" applyAlignment="1">
      <alignment horizontal="center" vertical="center" wrapText="1"/>
    </xf>
    <xf numFmtId="49" fontId="7" fillId="0" borderId="30" xfId="1" applyNumberFormat="1" applyFont="1" applyBorder="1" applyAlignment="1">
      <alignment horizontal="center" vertical="center" wrapText="1"/>
    </xf>
    <xf numFmtId="0" fontId="7" fillId="0" borderId="30" xfId="3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 vertical="center" wrapText="1"/>
    </xf>
    <xf numFmtId="2" fontId="7" fillId="0" borderId="30" xfId="0" applyNumberFormat="1" applyFont="1" applyFill="1" applyBorder="1" applyAlignment="1" applyProtection="1">
      <alignment vertical="center"/>
    </xf>
    <xf numFmtId="168" fontId="7" fillId="0" borderId="30" xfId="0" applyNumberFormat="1" applyFont="1" applyFill="1" applyBorder="1" applyAlignment="1" applyProtection="1">
      <alignment vertical="center"/>
    </xf>
    <xf numFmtId="44" fontId="7" fillId="0" borderId="30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3" fillId="2" borderId="20" xfId="0" applyNumberFormat="1" applyFont="1" applyFill="1" applyBorder="1" applyAlignment="1">
      <alignment horizontal="left" wrapText="1"/>
    </xf>
    <xf numFmtId="49" fontId="3" fillId="2" borderId="20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justify"/>
    </xf>
    <xf numFmtId="49" fontId="4" fillId="4" borderId="4" xfId="0" applyNumberFormat="1" applyFont="1" applyFill="1" applyBorder="1" applyAlignment="1">
      <alignment horizontal="center" vertical="justify"/>
    </xf>
    <xf numFmtId="49" fontId="4" fillId="4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49" fontId="3" fillId="2" borderId="21" xfId="0" applyNumberFormat="1" applyFont="1" applyFill="1" applyBorder="1" applyAlignment="1">
      <alignment horizontal="center" vertical="center" wrapText="1"/>
    </xf>
    <xf numFmtId="168" fontId="3" fillId="2" borderId="21" xfId="0" applyNumberFormat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5" fontId="3" fillId="2" borderId="21" xfId="0" applyNumberFormat="1" applyFont="1" applyFill="1" applyBorder="1" applyAlignment="1">
      <alignment horizontal="center" vertical="center" wrapText="1"/>
    </xf>
    <xf numFmtId="44" fontId="3" fillId="2" borderId="2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12" fillId="0" borderId="11" xfId="0" applyFont="1" applyBorder="1" applyAlignment="1">
      <alignment horizontal="left"/>
    </xf>
    <xf numFmtId="0" fontId="12" fillId="0" borderId="12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10" borderId="31" xfId="4" applyNumberFormat="1" applyFont="1" applyFill="1" applyBorder="1" applyAlignment="1">
      <alignment horizontal="right" vertical="center"/>
    </xf>
    <xf numFmtId="0" fontId="9" fillId="10" borderId="13" xfId="4" applyNumberFormat="1" applyFont="1" applyFill="1" applyBorder="1" applyAlignment="1">
      <alignment horizontal="right" vertical="center"/>
    </xf>
    <xf numFmtId="0" fontId="0" fillId="10" borderId="13" xfId="0" applyNumberFormat="1" applyFill="1" applyBorder="1" applyAlignment="1">
      <alignment horizontal="left"/>
    </xf>
    <xf numFmtId="8" fontId="10" fillId="10" borderId="13" xfId="4" applyNumberFormat="1" applyFont="1" applyFill="1" applyBorder="1" applyAlignment="1">
      <alignment horizontal="right" vertical="center" indent="1"/>
    </xf>
    <xf numFmtId="44" fontId="2" fillId="10" borderId="13" xfId="2" applyFont="1" applyFill="1" applyBorder="1" applyAlignment="1">
      <alignment horizontal="left"/>
    </xf>
    <xf numFmtId="43" fontId="4" fillId="4" borderId="4" xfId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43" fontId="4" fillId="3" borderId="12" xfId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8" fontId="9" fillId="10" borderId="13" xfId="3" applyNumberFormat="1" applyFont="1" applyFill="1" applyBorder="1" applyAlignment="1">
      <alignment horizontal="right" vertical="center"/>
    </xf>
    <xf numFmtId="44" fontId="0" fillId="10" borderId="13" xfId="2" applyFont="1" applyFill="1" applyBorder="1" applyAlignment="1">
      <alignment horizontal="left"/>
    </xf>
    <xf numFmtId="8" fontId="9" fillId="10" borderId="13" xfId="4" applyNumberFormat="1" applyFont="1" applyFill="1" applyBorder="1" applyAlignment="1">
      <alignment horizontal="right" vertical="center"/>
    </xf>
    <xf numFmtId="165" fontId="9" fillId="10" borderId="13" xfId="4" applyNumberFormat="1" applyFont="1" applyFill="1" applyBorder="1" applyAlignment="1">
      <alignment horizontal="right" vertical="center"/>
    </xf>
    <xf numFmtId="165" fontId="0" fillId="10" borderId="13" xfId="0" applyNumberFormat="1" applyFill="1" applyBorder="1" applyAlignment="1">
      <alignment horizontal="left"/>
    </xf>
    <xf numFmtId="0" fontId="0" fillId="0" borderId="0" xfId="0" applyBorder="1" applyAlignment="1"/>
    <xf numFmtId="14" fontId="0" fillId="10" borderId="13" xfId="0" applyNumberFormat="1" applyFill="1" applyBorder="1" applyAlignment="1">
      <alignment horizontal="left"/>
    </xf>
    <xf numFmtId="165" fontId="9" fillId="10" borderId="14" xfId="4" applyNumberFormat="1" applyFont="1" applyFill="1" applyBorder="1" applyAlignment="1">
      <alignment horizontal="right" vertical="center"/>
    </xf>
    <xf numFmtId="0" fontId="0" fillId="10" borderId="14" xfId="0" applyNumberFormat="1" applyFill="1" applyBorder="1" applyAlignment="1">
      <alignment horizontal="left"/>
    </xf>
    <xf numFmtId="0" fontId="0" fillId="0" borderId="0" xfId="0" applyBorder="1" applyAlignment="1">
      <alignment horizontal="right"/>
    </xf>
    <xf numFmtId="0" fontId="8" fillId="0" borderId="0" xfId="5" applyFont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14" fillId="12" borderId="0" xfId="3" applyFont="1" applyFill="1" applyBorder="1" applyAlignment="1">
      <alignment horizontal="left" vertical="center"/>
    </xf>
    <xf numFmtId="0" fontId="14" fillId="12" borderId="0" xfId="3" applyFont="1" applyFill="1" applyBorder="1" applyAlignment="1">
      <alignment horizontal="center" vertical="center"/>
    </xf>
    <xf numFmtId="0" fontId="15" fillId="0" borderId="0" xfId="5" applyFont="1" applyAlignment="1">
      <alignment horizontal="center"/>
    </xf>
    <xf numFmtId="0" fontId="15" fillId="0" borderId="0" xfId="5" applyFont="1" applyAlignment="1">
      <alignment horizontal="center" vertical="center"/>
    </xf>
    <xf numFmtId="49" fontId="4" fillId="18" borderId="4" xfId="0" applyNumberFormat="1" applyFont="1" applyFill="1" applyBorder="1" applyAlignment="1">
      <alignment horizontal="center" vertical="justify"/>
    </xf>
    <xf numFmtId="49" fontId="4" fillId="18" borderId="4" xfId="0" applyNumberFormat="1" applyFont="1" applyFill="1" applyBorder="1" applyAlignment="1">
      <alignment horizontal="center" vertical="center" wrapText="1"/>
    </xf>
    <xf numFmtId="0" fontId="18" fillId="10" borderId="1" xfId="0" applyFont="1" applyFill="1" applyBorder="1" applyAlignment="1" applyProtection="1">
      <alignment horizontal="center" vertical="center"/>
      <protection locked="0"/>
    </xf>
    <xf numFmtId="0" fontId="18" fillId="10" borderId="2" xfId="0" applyFont="1" applyFill="1" applyBorder="1" applyAlignment="1" applyProtection="1">
      <alignment horizontal="center" vertical="center"/>
      <protection locked="0"/>
    </xf>
    <xf numFmtId="0" fontId="18" fillId="10" borderId="3" xfId="0" applyFont="1" applyFill="1" applyBorder="1" applyAlignment="1" applyProtection="1">
      <alignment horizontal="center" vertical="center"/>
      <protection locked="0"/>
    </xf>
    <xf numFmtId="0" fontId="18" fillId="10" borderId="5" xfId="0" applyFont="1" applyFill="1" applyBorder="1" applyAlignment="1" applyProtection="1">
      <alignment horizontal="center" vertical="center"/>
      <protection locked="0"/>
    </xf>
    <xf numFmtId="0" fontId="18" fillId="10" borderId="0" xfId="0" applyFont="1" applyFill="1" applyBorder="1" applyAlignment="1" applyProtection="1">
      <alignment horizontal="center" vertical="center"/>
      <protection locked="0"/>
    </xf>
    <xf numFmtId="0" fontId="18" fillId="10" borderId="6" xfId="0" applyFont="1" applyFill="1" applyBorder="1" applyAlignment="1" applyProtection="1">
      <alignment horizontal="center" vertical="center"/>
      <protection locked="0"/>
    </xf>
    <xf numFmtId="0" fontId="18" fillId="10" borderId="7" xfId="0" applyFont="1" applyFill="1" applyBorder="1" applyAlignment="1" applyProtection="1">
      <alignment horizontal="center" vertical="center"/>
      <protection locked="0"/>
    </xf>
    <xf numFmtId="0" fontId="18" fillId="10" borderId="8" xfId="0" applyFont="1" applyFill="1" applyBorder="1" applyAlignment="1" applyProtection="1">
      <alignment horizontal="center" vertical="center"/>
      <protection locked="0"/>
    </xf>
    <xf numFmtId="0" fontId="18" fillId="10" borderId="9" xfId="0" applyFont="1" applyFill="1" applyBorder="1" applyAlignment="1" applyProtection="1">
      <alignment horizontal="center" vertical="center"/>
      <protection locked="0"/>
    </xf>
    <xf numFmtId="165" fontId="3" fillId="18" borderId="21" xfId="0" applyNumberFormat="1" applyFont="1" applyFill="1" applyBorder="1" applyAlignment="1">
      <alignment horizontal="center" vertical="center" wrapText="1"/>
    </xf>
    <xf numFmtId="49" fontId="3" fillId="18" borderId="20" xfId="0" applyNumberFormat="1" applyFont="1" applyFill="1" applyBorder="1" applyAlignment="1">
      <alignment horizontal="left" wrapText="1"/>
    </xf>
    <xf numFmtId="49" fontId="3" fillId="18" borderId="20" xfId="0" applyNumberFormat="1" applyFont="1" applyFill="1" applyBorder="1" applyAlignment="1">
      <alignment horizontal="left"/>
    </xf>
    <xf numFmtId="49" fontId="3" fillId="18" borderId="21" xfId="0" applyNumberFormat="1" applyFont="1" applyFill="1" applyBorder="1" applyAlignment="1">
      <alignment horizontal="center" vertical="center" wrapText="1"/>
    </xf>
    <xf numFmtId="0" fontId="3" fillId="18" borderId="21" xfId="0" applyFont="1" applyFill="1" applyBorder="1" applyAlignment="1">
      <alignment horizontal="left" vertical="center" wrapText="1"/>
    </xf>
    <xf numFmtId="164" fontId="3" fillId="18" borderId="21" xfId="0" applyNumberFormat="1" applyFont="1" applyFill="1" applyBorder="1" applyAlignment="1">
      <alignment horizontal="center" vertical="center" wrapText="1"/>
    </xf>
    <xf numFmtId="0" fontId="4" fillId="18" borderId="4" xfId="0" applyFont="1" applyFill="1" applyBorder="1" applyAlignment="1">
      <alignment horizontal="center" vertical="center" wrapText="1"/>
    </xf>
    <xf numFmtId="43" fontId="4" fillId="18" borderId="4" xfId="1" applyFont="1" applyFill="1" applyBorder="1" applyAlignment="1">
      <alignment horizontal="center" vertical="center" wrapText="1"/>
    </xf>
    <xf numFmtId="44" fontId="3" fillId="18" borderId="21" xfId="0" applyNumberFormat="1" applyFont="1" applyFill="1" applyBorder="1" applyAlignment="1">
      <alignment horizontal="center" vertical="center" wrapText="1"/>
    </xf>
    <xf numFmtId="43" fontId="4" fillId="18" borderId="12" xfId="1" applyFont="1" applyFill="1" applyBorder="1" applyAlignment="1">
      <alignment horizontal="center" vertical="center" wrapText="1"/>
    </xf>
    <xf numFmtId="164" fontId="4" fillId="18" borderId="4" xfId="0" applyNumberFormat="1" applyFont="1" applyFill="1" applyBorder="1" applyAlignment="1">
      <alignment horizontal="center" vertical="center" wrapText="1"/>
    </xf>
    <xf numFmtId="0" fontId="0" fillId="18" borderId="1" xfId="0" applyFill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0" fillId="18" borderId="3" xfId="0" applyFill="1" applyBorder="1" applyAlignment="1">
      <alignment horizontal="center" vertical="center"/>
    </xf>
    <xf numFmtId="0" fontId="0" fillId="18" borderId="7" xfId="0" applyFill="1" applyBorder="1" applyAlignment="1">
      <alignment horizontal="center" vertical="center"/>
    </xf>
    <xf numFmtId="0" fontId="0" fillId="18" borderId="8" xfId="0" applyFill="1" applyBorder="1" applyAlignment="1">
      <alignment horizontal="center" vertical="center"/>
    </xf>
    <xf numFmtId="0" fontId="0" fillId="18" borderId="9" xfId="0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8" fillId="10" borderId="0" xfId="5" applyFont="1" applyFill="1" applyBorder="1" applyAlignment="1" applyProtection="1">
      <alignment horizontal="center" vertical="center"/>
      <protection locked="0"/>
    </xf>
  </cellXfs>
  <cellStyles count="6">
    <cellStyle name="Moeda" xfId="2" builtinId="4"/>
    <cellStyle name="Normal" xfId="0" builtinId="0"/>
    <cellStyle name="Normal 2" xfId="3"/>
    <cellStyle name="Normal 3" xfId="5"/>
    <cellStyle name="Vírgula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1</xdr:row>
      <xdr:rowOff>104775</xdr:rowOff>
    </xdr:from>
    <xdr:to>
      <xdr:col>8</xdr:col>
      <xdr:colOff>95250</xdr:colOff>
      <xdr:row>6</xdr:row>
      <xdr:rowOff>57150</xdr:rowOff>
    </xdr:to>
    <xdr:pic>
      <xdr:nvPicPr>
        <xdr:cNvPr id="2" name="Imagem 5" descr="seme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95275"/>
          <a:ext cx="38290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635000</xdr:colOff>
      <xdr:row>2</xdr:row>
      <xdr:rowOff>0</xdr:rowOff>
    </xdr:from>
    <xdr:to>
      <xdr:col>11</xdr:col>
      <xdr:colOff>898802</xdr:colOff>
      <xdr:row>7</xdr:row>
      <xdr:rowOff>111125</xdr:rowOff>
    </xdr:to>
    <xdr:pic>
      <xdr:nvPicPr>
        <xdr:cNvPr id="4" name="Imagem 5" descr="seme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6500" y="317500"/>
          <a:ext cx="4788177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phael/Downloads/PLANILHA_ORCAMENTA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ARIA"/>
      <sheetName val="CRONOGRAMA"/>
      <sheetName val="PLANILHA ORÇAMENTARIA (SV)"/>
      <sheetName val="CRONOGRAMA (SV)"/>
    </sheetNames>
    <sheetDataSet>
      <sheetData sheetId="0">
        <row r="324">
          <cell r="B324" t="str">
            <v>Raphael Leal Sanches</v>
          </cell>
        </row>
        <row r="325">
          <cell r="B325" t="str">
            <v>Arquiteto e Urbanista</v>
          </cell>
        </row>
        <row r="326">
          <cell r="B326" t="str">
            <v>CAU A73241-9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3"/>
  <sheetViews>
    <sheetView tabSelected="1" view="pageBreakPreview" topLeftCell="A167" zoomScale="115" zoomScaleNormal="100" zoomScaleSheetLayoutView="115" workbookViewId="0">
      <selection activeCell="D189" sqref="D189"/>
    </sheetView>
  </sheetViews>
  <sheetFormatPr defaultRowHeight="15" x14ac:dyDescent="0.25"/>
  <cols>
    <col min="1" max="1" width="5.85546875" bestFit="1" customWidth="1"/>
    <col min="2" max="2" width="8.85546875" style="45" bestFit="1" customWidth="1"/>
    <col min="3" max="3" width="8.7109375" bestFit="1" customWidth="1"/>
    <col min="4" max="4" width="34.42578125" customWidth="1"/>
    <col min="5" max="5" width="7.85546875" bestFit="1" customWidth="1"/>
    <col min="6" max="6" width="10.28515625" bestFit="1" customWidth="1"/>
    <col min="7" max="7" width="11.42578125" style="41" bestFit="1" customWidth="1"/>
    <col min="8" max="8" width="11.5703125" style="41" bestFit="1" customWidth="1"/>
    <col min="9" max="9" width="11.42578125" bestFit="1" customWidth="1"/>
    <col min="10" max="10" width="13.28515625" bestFit="1" customWidth="1"/>
    <col min="11" max="11" width="12" bestFit="1" customWidth="1"/>
    <col min="12" max="12" width="6.42578125" bestFit="1" customWidth="1"/>
    <col min="13" max="13" width="11.85546875" bestFit="1" customWidth="1"/>
    <col min="14" max="14" width="12" bestFit="1" customWidth="1"/>
    <col min="15" max="15" width="6.42578125" bestFit="1" customWidth="1"/>
    <col min="16" max="17" width="12" bestFit="1" customWidth="1"/>
    <col min="18" max="18" width="6.42578125" bestFit="1" customWidth="1"/>
    <col min="19" max="19" width="11.85546875" bestFit="1" customWidth="1"/>
    <col min="20" max="20" width="19.42578125" bestFit="1" customWidth="1"/>
    <col min="21" max="22" width="13.140625" bestFit="1" customWidth="1"/>
    <col min="23" max="23" width="6.85546875" bestFit="1" customWidth="1"/>
  </cols>
  <sheetData>
    <row r="1" spans="1:23" x14ac:dyDescent="0.25">
      <c r="A1" s="129"/>
      <c r="B1" s="130"/>
      <c r="C1" s="130"/>
      <c r="D1" s="130"/>
      <c r="E1" s="130"/>
      <c r="F1" s="130"/>
      <c r="G1" s="130"/>
      <c r="H1" s="130"/>
      <c r="I1" s="130"/>
      <c r="J1" s="131"/>
      <c r="K1" s="1"/>
      <c r="L1" s="1"/>
      <c r="M1" s="1"/>
      <c r="N1" s="1"/>
      <c r="O1" s="1"/>
      <c r="P1" s="1"/>
      <c r="Q1" s="1"/>
      <c r="R1" s="1"/>
      <c r="S1" s="1"/>
      <c r="T1" s="1"/>
      <c r="U1" s="129"/>
      <c r="V1" s="130"/>
      <c r="W1" s="131"/>
    </row>
    <row r="2" spans="1:23" x14ac:dyDescent="0.25">
      <c r="A2" s="132"/>
      <c r="B2" s="133"/>
      <c r="C2" s="133"/>
      <c r="D2" s="133"/>
      <c r="E2" s="133"/>
      <c r="F2" s="133"/>
      <c r="G2" s="133"/>
      <c r="H2" s="133"/>
      <c r="I2" s="133"/>
      <c r="J2" s="134"/>
      <c r="K2" s="1"/>
      <c r="L2" s="1"/>
      <c r="M2" s="1"/>
      <c r="N2" s="1"/>
      <c r="O2" s="1"/>
      <c r="P2" s="1"/>
      <c r="Q2" s="1"/>
      <c r="R2" s="1"/>
      <c r="S2" s="1"/>
      <c r="T2" s="1"/>
      <c r="U2" s="132"/>
      <c r="V2" s="133"/>
      <c r="W2" s="134"/>
    </row>
    <row r="3" spans="1:23" x14ac:dyDescent="0.25">
      <c r="A3" s="132"/>
      <c r="B3" s="133"/>
      <c r="C3" s="133"/>
      <c r="D3" s="133"/>
      <c r="E3" s="133"/>
      <c r="F3" s="133"/>
      <c r="G3" s="133"/>
      <c r="H3" s="133"/>
      <c r="I3" s="133"/>
      <c r="J3" s="134"/>
      <c r="K3" s="1"/>
      <c r="L3" s="1"/>
      <c r="M3" s="1"/>
      <c r="N3" s="1"/>
      <c r="O3" s="1"/>
      <c r="P3" s="1"/>
      <c r="Q3" s="1"/>
      <c r="R3" s="1"/>
      <c r="S3" s="1"/>
      <c r="T3" s="1"/>
      <c r="U3" s="132"/>
      <c r="V3" s="133"/>
      <c r="W3" s="134"/>
    </row>
    <row r="4" spans="1:23" x14ac:dyDescent="0.25">
      <c r="A4" s="132"/>
      <c r="B4" s="133"/>
      <c r="C4" s="133"/>
      <c r="D4" s="133"/>
      <c r="E4" s="133"/>
      <c r="F4" s="133"/>
      <c r="G4" s="133"/>
      <c r="H4" s="133"/>
      <c r="I4" s="133"/>
      <c r="J4" s="134"/>
      <c r="K4" s="1"/>
      <c r="L4" s="1"/>
      <c r="M4" s="1"/>
      <c r="N4" s="1"/>
      <c r="O4" s="1"/>
      <c r="P4" s="1"/>
      <c r="Q4" s="1"/>
      <c r="R4" s="1"/>
      <c r="S4" s="1"/>
      <c r="T4" s="1"/>
      <c r="U4" s="132"/>
      <c r="V4" s="133"/>
      <c r="W4" s="134"/>
    </row>
    <row r="5" spans="1:23" x14ac:dyDescent="0.25">
      <c r="A5" s="132"/>
      <c r="B5" s="133"/>
      <c r="C5" s="133"/>
      <c r="D5" s="133"/>
      <c r="E5" s="133"/>
      <c r="F5" s="133"/>
      <c r="G5" s="133"/>
      <c r="H5" s="133"/>
      <c r="I5" s="133"/>
      <c r="J5" s="134"/>
      <c r="K5" s="1"/>
      <c r="L5" s="1"/>
      <c r="M5" s="1"/>
      <c r="N5" s="1"/>
      <c r="O5" s="1"/>
      <c r="P5" s="1"/>
      <c r="Q5" s="1"/>
      <c r="R5" s="1"/>
      <c r="S5" s="1"/>
      <c r="T5" s="1"/>
      <c r="U5" s="132"/>
      <c r="V5" s="133"/>
      <c r="W5" s="134"/>
    </row>
    <row r="6" spans="1:23" x14ac:dyDescent="0.25">
      <c r="A6" s="132"/>
      <c r="B6" s="133"/>
      <c r="C6" s="133"/>
      <c r="D6" s="133"/>
      <c r="E6" s="133"/>
      <c r="F6" s="133"/>
      <c r="G6" s="133"/>
      <c r="H6" s="133"/>
      <c r="I6" s="133"/>
      <c r="J6" s="134"/>
      <c r="K6" s="1"/>
      <c r="L6" s="1"/>
      <c r="M6" s="1"/>
      <c r="N6" s="1"/>
      <c r="O6" s="1"/>
      <c r="P6" s="1"/>
      <c r="Q6" s="1"/>
      <c r="R6" s="1"/>
      <c r="S6" s="1"/>
      <c r="T6" s="1"/>
      <c r="U6" s="132"/>
      <c r="V6" s="133"/>
      <c r="W6" s="134"/>
    </row>
    <row r="7" spans="1:23" x14ac:dyDescent="0.25">
      <c r="A7" s="132"/>
      <c r="B7" s="133"/>
      <c r="C7" s="133"/>
      <c r="D7" s="133"/>
      <c r="E7" s="133"/>
      <c r="F7" s="133"/>
      <c r="G7" s="133"/>
      <c r="H7" s="133"/>
      <c r="I7" s="133"/>
      <c r="J7" s="134"/>
      <c r="K7" s="1"/>
      <c r="L7" s="1"/>
      <c r="M7" s="1"/>
      <c r="N7" s="1"/>
      <c r="O7" s="1"/>
      <c r="P7" s="1"/>
      <c r="Q7" s="1"/>
      <c r="R7" s="1"/>
      <c r="S7" s="1"/>
      <c r="T7" s="1"/>
      <c r="U7" s="132"/>
      <c r="V7" s="133"/>
      <c r="W7" s="134"/>
    </row>
    <row r="8" spans="1:23" x14ac:dyDescent="0.25">
      <c r="A8" s="135"/>
      <c r="B8" s="136"/>
      <c r="C8" s="136"/>
      <c r="D8" s="136"/>
      <c r="E8" s="136"/>
      <c r="F8" s="136"/>
      <c r="G8" s="136"/>
      <c r="H8" s="136"/>
      <c r="I8" s="136"/>
      <c r="J8" s="137"/>
      <c r="K8" s="1"/>
      <c r="L8" s="1"/>
      <c r="M8" s="1"/>
      <c r="N8" s="1"/>
      <c r="O8" s="1"/>
      <c r="P8" s="1"/>
      <c r="Q8" s="1"/>
      <c r="R8" s="1"/>
      <c r="S8" s="1"/>
      <c r="T8" s="1"/>
      <c r="U8" s="135"/>
      <c r="V8" s="136"/>
      <c r="W8" s="137"/>
    </row>
    <row r="9" spans="1:23" x14ac:dyDescent="0.25">
      <c r="A9" s="17"/>
      <c r="B9" s="42"/>
      <c r="C9" s="18"/>
      <c r="D9" s="18"/>
      <c r="E9" s="18"/>
      <c r="F9" s="18"/>
      <c r="G9" s="39"/>
      <c r="H9" s="39"/>
      <c r="I9" s="18"/>
      <c r="J9" s="19"/>
      <c r="K9" s="1"/>
      <c r="L9" s="1"/>
      <c r="M9" s="1"/>
      <c r="N9" s="1"/>
      <c r="O9" s="1"/>
      <c r="P9" s="1"/>
      <c r="Q9" s="1"/>
      <c r="R9" s="1"/>
      <c r="S9" s="1"/>
      <c r="T9" s="1"/>
      <c r="U9" s="20"/>
      <c r="V9" s="21"/>
      <c r="W9" s="22"/>
    </row>
    <row r="10" spans="1:23" x14ac:dyDescent="0.25">
      <c r="A10" s="156" t="s">
        <v>21</v>
      </c>
      <c r="B10" s="157"/>
      <c r="C10" s="157"/>
      <c r="D10" s="160" t="s">
        <v>24</v>
      </c>
      <c r="E10" s="160"/>
      <c r="F10" s="160"/>
      <c r="G10" s="160"/>
      <c r="H10" s="160"/>
      <c r="I10" s="160"/>
      <c r="J10" s="161"/>
      <c r="K10" s="1"/>
      <c r="L10" s="1"/>
      <c r="M10" s="1"/>
      <c r="N10" s="1"/>
      <c r="O10" s="1"/>
      <c r="P10" s="1"/>
      <c r="Q10" s="1"/>
      <c r="R10" s="1"/>
      <c r="S10" s="1"/>
      <c r="T10" s="1"/>
      <c r="U10" s="20"/>
      <c r="V10" s="21"/>
      <c r="W10" s="22"/>
    </row>
    <row r="11" spans="1:23" x14ac:dyDescent="0.25">
      <c r="A11" s="156" t="s">
        <v>22</v>
      </c>
      <c r="B11" s="157"/>
      <c r="C11" s="157"/>
      <c r="D11" s="160" t="s">
        <v>294</v>
      </c>
      <c r="E11" s="160"/>
      <c r="F11" s="160"/>
      <c r="G11" s="160"/>
      <c r="H11" s="160"/>
      <c r="I11" s="160"/>
      <c r="J11" s="161"/>
      <c r="K11" s="1"/>
      <c r="L11" s="1"/>
      <c r="M11" s="1"/>
      <c r="N11" s="1"/>
      <c r="O11" s="1"/>
      <c r="P11" s="1"/>
      <c r="Q11" s="1"/>
      <c r="R11" s="1"/>
      <c r="S11" s="1"/>
      <c r="T11" s="1"/>
      <c r="U11" s="20"/>
      <c r="V11" s="21"/>
      <c r="W11" s="22"/>
    </row>
    <row r="12" spans="1:23" x14ac:dyDescent="0.25">
      <c r="A12" s="156" t="s">
        <v>23</v>
      </c>
      <c r="B12" s="157"/>
      <c r="C12" s="157"/>
      <c r="D12" s="158" t="s">
        <v>295</v>
      </c>
      <c r="E12" s="158"/>
      <c r="F12" s="158"/>
      <c r="G12" s="158"/>
      <c r="H12" s="158"/>
      <c r="I12" s="158"/>
      <c r="J12" s="159"/>
      <c r="K12" s="1"/>
      <c r="L12" s="1"/>
      <c r="M12" s="1"/>
      <c r="N12" s="1"/>
      <c r="O12" s="1"/>
      <c r="P12" s="1"/>
      <c r="Q12" s="1"/>
      <c r="R12" s="1"/>
      <c r="S12" s="1"/>
      <c r="T12" s="1"/>
      <c r="U12" s="20"/>
      <c r="V12" s="21"/>
      <c r="W12" s="22"/>
    </row>
    <row r="13" spans="1:23" x14ac:dyDescent="0.25">
      <c r="A13" s="17"/>
      <c r="B13" s="42"/>
      <c r="C13" s="18"/>
      <c r="D13" s="18"/>
      <c r="E13" s="18"/>
      <c r="F13" s="18"/>
      <c r="G13" s="39"/>
      <c r="H13" s="39"/>
      <c r="I13" s="18"/>
      <c r="J13" s="19"/>
      <c r="K13" s="1"/>
      <c r="L13" s="1"/>
      <c r="M13" s="1"/>
      <c r="N13" s="1"/>
      <c r="O13" s="1"/>
      <c r="P13" s="1"/>
      <c r="Q13" s="1"/>
      <c r="R13" s="1"/>
      <c r="S13" s="1"/>
      <c r="T13" s="1"/>
      <c r="U13" s="20"/>
      <c r="V13" s="21"/>
      <c r="W13" s="22"/>
    </row>
    <row r="14" spans="1:23" x14ac:dyDescent="0.25">
      <c r="A14" s="138" t="s">
        <v>331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40" t="s">
        <v>0</v>
      </c>
      <c r="L14" s="140"/>
      <c r="M14" s="140"/>
      <c r="N14" s="141" t="s">
        <v>1</v>
      </c>
      <c r="O14" s="141"/>
      <c r="P14" s="141"/>
      <c r="Q14" s="142" t="s">
        <v>2</v>
      </c>
      <c r="R14" s="142"/>
      <c r="S14" s="142"/>
      <c r="T14" s="143" t="s">
        <v>3</v>
      </c>
      <c r="U14" s="144" t="s">
        <v>4</v>
      </c>
      <c r="V14" s="145"/>
      <c r="W14" s="146"/>
    </row>
    <row r="15" spans="1:23" x14ac:dyDescent="0.25">
      <c r="A15" s="150" t="s">
        <v>5</v>
      </c>
      <c r="B15" s="150" t="s">
        <v>6</v>
      </c>
      <c r="C15" s="150" t="s">
        <v>7</v>
      </c>
      <c r="D15" s="152" t="s">
        <v>8</v>
      </c>
      <c r="E15" s="153" t="s">
        <v>9</v>
      </c>
      <c r="F15" s="154" t="s">
        <v>10</v>
      </c>
      <c r="G15" s="151" t="s">
        <v>305</v>
      </c>
      <c r="H15" s="151" t="s">
        <v>306</v>
      </c>
      <c r="I15" s="155" t="s">
        <v>11</v>
      </c>
      <c r="J15" s="155" t="s">
        <v>12</v>
      </c>
      <c r="K15" s="169" t="s">
        <v>20</v>
      </c>
      <c r="L15" s="170" t="s">
        <v>14</v>
      </c>
      <c r="M15" s="170" t="s">
        <v>15</v>
      </c>
      <c r="N15" s="167" t="s">
        <v>19</v>
      </c>
      <c r="O15" s="168" t="s">
        <v>14</v>
      </c>
      <c r="P15" s="168" t="s">
        <v>15</v>
      </c>
      <c r="Q15" s="167" t="s">
        <v>20</v>
      </c>
      <c r="R15" s="168" t="s">
        <v>14</v>
      </c>
      <c r="S15" s="168" t="s">
        <v>15</v>
      </c>
      <c r="T15" s="143"/>
      <c r="U15" s="147"/>
      <c r="V15" s="148"/>
      <c r="W15" s="149"/>
    </row>
    <row r="16" spans="1:23" x14ac:dyDescent="0.25">
      <c r="A16" s="150"/>
      <c r="B16" s="150"/>
      <c r="C16" s="150"/>
      <c r="D16" s="152"/>
      <c r="E16" s="153"/>
      <c r="F16" s="154"/>
      <c r="G16" s="151"/>
      <c r="H16" s="151"/>
      <c r="I16" s="155"/>
      <c r="J16" s="155"/>
      <c r="K16" s="169"/>
      <c r="L16" s="170"/>
      <c r="M16" s="170"/>
      <c r="N16" s="167"/>
      <c r="O16" s="168"/>
      <c r="P16" s="168"/>
      <c r="Q16" s="167"/>
      <c r="R16" s="168"/>
      <c r="S16" s="168"/>
      <c r="T16" s="143"/>
      <c r="U16" s="2" t="s">
        <v>13</v>
      </c>
      <c r="V16" s="2" t="s">
        <v>15</v>
      </c>
      <c r="W16" s="2" t="s">
        <v>16</v>
      </c>
    </row>
    <row r="17" spans="1:23" s="70" customFormat="1" ht="25.5" x14ac:dyDescent="0.25">
      <c r="A17" s="61" t="s">
        <v>17</v>
      </c>
      <c r="B17" s="61"/>
      <c r="C17" s="61"/>
      <c r="D17" s="62" t="s">
        <v>39</v>
      </c>
      <c r="E17" s="62"/>
      <c r="F17" s="62"/>
      <c r="G17" s="63"/>
      <c r="H17" s="63"/>
      <c r="I17" s="64"/>
      <c r="J17" s="65">
        <f>SUM(J18:J23)</f>
        <v>7943.2966000000006</v>
      </c>
      <c r="K17" s="66"/>
      <c r="L17" s="67"/>
      <c r="M17" s="68"/>
      <c r="N17" s="67"/>
      <c r="O17" s="67"/>
      <c r="P17" s="68">
        <f>SUM(P18:P183)</f>
        <v>0</v>
      </c>
      <c r="Q17" s="67"/>
      <c r="R17" s="67"/>
      <c r="S17" s="68">
        <f>SUM(S18:S183)</f>
        <v>0</v>
      </c>
      <c r="T17" s="68">
        <f>SUM(T18:T183)</f>
        <v>0</v>
      </c>
      <c r="U17" s="69"/>
      <c r="V17" s="69"/>
      <c r="W17" s="69"/>
    </row>
    <row r="18" spans="1:23" ht="25.5" x14ac:dyDescent="0.25">
      <c r="A18" s="53" t="s">
        <v>18</v>
      </c>
      <c r="B18" s="54" t="s">
        <v>41</v>
      </c>
      <c r="C18" s="55" t="s">
        <v>40</v>
      </c>
      <c r="D18" s="56" t="s">
        <v>42</v>
      </c>
      <c r="E18" s="53" t="s">
        <v>43</v>
      </c>
      <c r="F18" s="57">
        <f>2*3</f>
        <v>6</v>
      </c>
      <c r="G18" s="58">
        <v>240.19</v>
      </c>
      <c r="H18" s="58">
        <v>16.29</v>
      </c>
      <c r="I18" s="59">
        <f>G18+H18</f>
        <v>256.48</v>
      </c>
      <c r="J18" s="59">
        <f>F18*I18</f>
        <v>1538.88</v>
      </c>
      <c r="K18" s="47"/>
      <c r="L18" s="6"/>
      <c r="M18" s="7"/>
      <c r="N18" s="8"/>
      <c r="O18" s="9"/>
      <c r="P18" s="10"/>
      <c r="Q18" s="11"/>
      <c r="R18" s="12"/>
      <c r="S18" s="13"/>
      <c r="T18" s="14"/>
      <c r="U18" s="1"/>
      <c r="V18" s="15">
        <f>U18*I18</f>
        <v>0</v>
      </c>
      <c r="W18" s="16">
        <f>(F18+K18+N18+Q18)-(U18)</f>
        <v>6</v>
      </c>
    </row>
    <row r="19" spans="1:23" ht="25.5" x14ac:dyDescent="0.25">
      <c r="A19" s="53" t="s">
        <v>45</v>
      </c>
      <c r="B19" s="54" t="s">
        <v>44</v>
      </c>
      <c r="C19" s="55" t="s">
        <v>40</v>
      </c>
      <c r="D19" s="56" t="s">
        <v>48</v>
      </c>
      <c r="E19" s="53" t="s">
        <v>43</v>
      </c>
      <c r="F19" s="57">
        <f>((10.3+14)*2)*1.8</f>
        <v>87.48</v>
      </c>
      <c r="G19" s="58">
        <v>21.96</v>
      </c>
      <c r="H19" s="58">
        <v>31.97</v>
      </c>
      <c r="I19" s="59">
        <f t="shared" ref="I19:I23" si="0">G19+H19</f>
        <v>53.93</v>
      </c>
      <c r="J19" s="59">
        <f t="shared" ref="J19:J23" si="1">F19*I19</f>
        <v>4717.7964000000002</v>
      </c>
      <c r="K19" s="27"/>
      <c r="L19" s="28"/>
      <c r="M19" s="29"/>
      <c r="N19" s="30"/>
      <c r="O19" s="31"/>
      <c r="P19" s="32"/>
      <c r="Q19" s="33"/>
      <c r="R19" s="34"/>
      <c r="S19" s="35"/>
      <c r="T19" s="36"/>
      <c r="U19" s="26"/>
      <c r="V19" s="37"/>
      <c r="W19" s="38"/>
    </row>
    <row r="20" spans="1:23" ht="25.5" x14ac:dyDescent="0.25">
      <c r="A20" s="53" t="s">
        <v>46</v>
      </c>
      <c r="B20" s="54" t="s">
        <v>51</v>
      </c>
      <c r="C20" s="55" t="s">
        <v>40</v>
      </c>
      <c r="D20" s="56" t="s">
        <v>52</v>
      </c>
      <c r="E20" s="53" t="s">
        <v>43</v>
      </c>
      <c r="F20" s="57">
        <f>13.85*7.3</f>
        <v>101.10499999999999</v>
      </c>
      <c r="G20" s="58">
        <v>4.5199999999999996</v>
      </c>
      <c r="H20" s="58">
        <v>3.6</v>
      </c>
      <c r="I20" s="59">
        <f t="shared" si="0"/>
        <v>8.1199999999999992</v>
      </c>
      <c r="J20" s="59">
        <f t="shared" si="1"/>
        <v>820.97259999999983</v>
      </c>
      <c r="K20" s="27"/>
      <c r="L20" s="28"/>
      <c r="M20" s="29"/>
      <c r="N20" s="30"/>
      <c r="O20" s="31"/>
      <c r="P20" s="32"/>
      <c r="Q20" s="33"/>
      <c r="R20" s="34"/>
      <c r="S20" s="35"/>
      <c r="T20" s="36"/>
      <c r="U20" s="26"/>
      <c r="V20" s="37"/>
      <c r="W20" s="38"/>
    </row>
    <row r="21" spans="1:23" ht="25.5" x14ac:dyDescent="0.25">
      <c r="A21" s="53" t="s">
        <v>47</v>
      </c>
      <c r="B21" s="54" t="s">
        <v>190</v>
      </c>
      <c r="C21" s="55" t="s">
        <v>40</v>
      </c>
      <c r="D21" s="56" t="s">
        <v>191</v>
      </c>
      <c r="E21" s="53" t="s">
        <v>56</v>
      </c>
      <c r="F21" s="57">
        <f>(2*2)*0.8</f>
        <v>3.2</v>
      </c>
      <c r="G21" s="58">
        <v>0</v>
      </c>
      <c r="H21" s="58">
        <v>139.47999999999999</v>
      </c>
      <c r="I21" s="59">
        <f t="shared" si="0"/>
        <v>139.47999999999999</v>
      </c>
      <c r="J21" s="59">
        <f t="shared" si="1"/>
        <v>446.33600000000001</v>
      </c>
      <c r="K21" s="27"/>
      <c r="L21" s="28"/>
      <c r="M21" s="29"/>
      <c r="N21" s="30"/>
      <c r="O21" s="31"/>
      <c r="P21" s="32"/>
      <c r="Q21" s="33"/>
      <c r="R21" s="34"/>
      <c r="S21" s="35"/>
      <c r="T21" s="36"/>
      <c r="U21" s="26"/>
      <c r="V21" s="37"/>
      <c r="W21" s="38"/>
    </row>
    <row r="22" spans="1:23" ht="25.5" x14ac:dyDescent="0.25">
      <c r="A22" s="53" t="s">
        <v>188</v>
      </c>
      <c r="B22" s="54" t="s">
        <v>192</v>
      </c>
      <c r="C22" s="55" t="s">
        <v>40</v>
      </c>
      <c r="D22" s="56" t="s">
        <v>193</v>
      </c>
      <c r="E22" s="53" t="s">
        <v>163</v>
      </c>
      <c r="F22" s="57">
        <v>1</v>
      </c>
      <c r="G22" s="58">
        <v>64.77</v>
      </c>
      <c r="H22" s="58">
        <v>84.02</v>
      </c>
      <c r="I22" s="59">
        <f t="shared" si="0"/>
        <v>148.79</v>
      </c>
      <c r="J22" s="59">
        <f t="shared" si="1"/>
        <v>148.79</v>
      </c>
      <c r="K22" s="27"/>
      <c r="L22" s="28"/>
      <c r="M22" s="29"/>
      <c r="N22" s="30"/>
      <c r="O22" s="31"/>
      <c r="P22" s="32"/>
      <c r="Q22" s="33"/>
      <c r="R22" s="34"/>
      <c r="S22" s="35"/>
      <c r="T22" s="36"/>
      <c r="U22" s="26"/>
      <c r="V22" s="37"/>
      <c r="W22" s="38"/>
    </row>
    <row r="23" spans="1:23" ht="25.5" x14ac:dyDescent="0.25">
      <c r="A23" s="53" t="s">
        <v>189</v>
      </c>
      <c r="B23" s="54" t="s">
        <v>194</v>
      </c>
      <c r="C23" s="55" t="s">
        <v>40</v>
      </c>
      <c r="D23" s="56" t="s">
        <v>195</v>
      </c>
      <c r="E23" s="53" t="s">
        <v>43</v>
      </c>
      <c r="F23" s="57">
        <v>27.52</v>
      </c>
      <c r="G23" s="58">
        <v>0</v>
      </c>
      <c r="H23" s="58">
        <v>9.83</v>
      </c>
      <c r="I23" s="59">
        <f t="shared" si="0"/>
        <v>9.83</v>
      </c>
      <c r="J23" s="59">
        <f t="shared" si="1"/>
        <v>270.52159999999998</v>
      </c>
      <c r="K23" s="27"/>
      <c r="L23" s="28"/>
      <c r="M23" s="29"/>
      <c r="N23" s="30"/>
      <c r="O23" s="31"/>
      <c r="P23" s="32"/>
      <c r="Q23" s="33"/>
      <c r="R23" s="34"/>
      <c r="S23" s="35"/>
      <c r="T23" s="36"/>
      <c r="U23" s="26"/>
      <c r="V23" s="37"/>
      <c r="W23" s="38"/>
    </row>
    <row r="24" spans="1:23" s="70" customFormat="1" ht="25.5" x14ac:dyDescent="0.25">
      <c r="A24" s="61" t="s">
        <v>49</v>
      </c>
      <c r="B24" s="61"/>
      <c r="C24" s="61"/>
      <c r="D24" s="62" t="s">
        <v>53</v>
      </c>
      <c r="E24" s="62"/>
      <c r="F24" s="62"/>
      <c r="G24" s="63"/>
      <c r="H24" s="63"/>
      <c r="I24" s="64"/>
      <c r="J24" s="65">
        <f>J25+J36+J39+J42+J53+J55+J57+J60+J63+J68</f>
        <v>83643.776861999999</v>
      </c>
      <c r="K24" s="66"/>
      <c r="L24" s="67"/>
      <c r="M24" s="68"/>
      <c r="N24" s="67"/>
      <c r="O24" s="67"/>
      <c r="P24" s="68">
        <f>SUM(P26:P186)</f>
        <v>0</v>
      </c>
      <c r="Q24" s="67"/>
      <c r="R24" s="67"/>
      <c r="S24" s="68">
        <f>SUM(S26:S186)</f>
        <v>0</v>
      </c>
      <c r="T24" s="68">
        <f>SUM(T26:T186)</f>
        <v>0</v>
      </c>
      <c r="U24" s="69"/>
      <c r="V24" s="69"/>
      <c r="W24" s="69"/>
    </row>
    <row r="25" spans="1:23" x14ac:dyDescent="0.25">
      <c r="A25" s="48" t="s">
        <v>50</v>
      </c>
      <c r="B25" s="48"/>
      <c r="C25" s="48"/>
      <c r="D25" s="49" t="s">
        <v>81</v>
      </c>
      <c r="E25" s="49"/>
      <c r="F25" s="49"/>
      <c r="G25" s="50"/>
      <c r="H25" s="50"/>
      <c r="I25" s="51"/>
      <c r="J25" s="52">
        <f>SUM(J26:J35)</f>
        <v>10347.5378</v>
      </c>
      <c r="K25" s="46"/>
      <c r="L25" s="3"/>
      <c r="M25" s="4"/>
      <c r="N25" s="3"/>
      <c r="O25" s="3"/>
      <c r="P25" s="4">
        <f>SUM(P27:P187)</f>
        <v>0</v>
      </c>
      <c r="Q25" s="3"/>
      <c r="R25" s="3"/>
      <c r="S25" s="4">
        <f>SUM(S27:S187)</f>
        <v>0</v>
      </c>
      <c r="T25" s="4">
        <f>SUM(T27:T187)</f>
        <v>0</v>
      </c>
      <c r="U25" s="5"/>
      <c r="V25" s="5"/>
      <c r="W25" s="5"/>
    </row>
    <row r="26" spans="1:23" ht="25.5" x14ac:dyDescent="0.25">
      <c r="A26" s="53" t="s">
        <v>71</v>
      </c>
      <c r="B26" s="54" t="s">
        <v>54</v>
      </c>
      <c r="C26" s="55" t="s">
        <v>40</v>
      </c>
      <c r="D26" s="56" t="s">
        <v>55</v>
      </c>
      <c r="E26" s="53" t="s">
        <v>56</v>
      </c>
      <c r="F26" s="57">
        <v>9.51</v>
      </c>
      <c r="G26" s="58">
        <v>0</v>
      </c>
      <c r="H26" s="58">
        <v>38.04</v>
      </c>
      <c r="I26" s="59">
        <f t="shared" ref="I26:I52" si="2">G26+H26</f>
        <v>38.04</v>
      </c>
      <c r="J26" s="59">
        <f t="shared" ref="J26:J85" si="3">F26*I26</f>
        <v>361.7604</v>
      </c>
      <c r="K26" s="27"/>
      <c r="L26" s="28"/>
      <c r="M26" s="29"/>
      <c r="N26" s="30"/>
      <c r="O26" s="31"/>
      <c r="P26" s="32"/>
      <c r="Q26" s="33"/>
      <c r="R26" s="34"/>
      <c r="S26" s="35"/>
      <c r="T26" s="36"/>
      <c r="U26" s="26"/>
      <c r="V26" s="37"/>
      <c r="W26" s="38"/>
    </row>
    <row r="27" spans="1:23" ht="25.5" x14ac:dyDescent="0.25">
      <c r="A27" s="53" t="s">
        <v>72</v>
      </c>
      <c r="B27" s="54" t="s">
        <v>57</v>
      </c>
      <c r="C27" s="55" t="s">
        <v>40</v>
      </c>
      <c r="D27" s="56" t="s">
        <v>58</v>
      </c>
      <c r="E27" s="53" t="s">
        <v>59</v>
      </c>
      <c r="F27" s="57">
        <f>12*3.5</f>
        <v>42</v>
      </c>
      <c r="G27" s="58">
        <v>11.1</v>
      </c>
      <c r="H27" s="58">
        <v>29.59</v>
      </c>
      <c r="I27" s="59">
        <f t="shared" si="2"/>
        <v>40.69</v>
      </c>
      <c r="J27" s="59">
        <f t="shared" si="3"/>
        <v>1708.98</v>
      </c>
      <c r="K27" s="27"/>
      <c r="L27" s="28"/>
      <c r="M27" s="29"/>
      <c r="N27" s="30"/>
      <c r="O27" s="31"/>
      <c r="P27" s="32"/>
      <c r="Q27" s="33"/>
      <c r="R27" s="34"/>
      <c r="S27" s="35"/>
      <c r="T27" s="36"/>
      <c r="U27" s="26"/>
      <c r="V27" s="37"/>
      <c r="W27" s="38"/>
    </row>
    <row r="28" spans="1:23" ht="25.5" x14ac:dyDescent="0.25">
      <c r="A28" s="53" t="s">
        <v>73</v>
      </c>
      <c r="B28" s="54" t="s">
        <v>69</v>
      </c>
      <c r="C28" s="55" t="s">
        <v>40</v>
      </c>
      <c r="D28" s="56" t="s">
        <v>70</v>
      </c>
      <c r="E28" s="53" t="s">
        <v>43</v>
      </c>
      <c r="F28" s="57">
        <v>5.28</v>
      </c>
      <c r="G28" s="58">
        <v>34.6</v>
      </c>
      <c r="H28" s="58">
        <v>22.29</v>
      </c>
      <c r="I28" s="59">
        <f t="shared" si="2"/>
        <v>56.89</v>
      </c>
      <c r="J28" s="59">
        <f t="shared" si="3"/>
        <v>300.37920000000003</v>
      </c>
      <c r="K28" s="27"/>
      <c r="L28" s="28"/>
      <c r="M28" s="29"/>
      <c r="N28" s="30"/>
      <c r="O28" s="31"/>
      <c r="P28" s="32"/>
      <c r="Q28" s="33"/>
      <c r="R28" s="34"/>
      <c r="S28" s="35"/>
      <c r="T28" s="36"/>
      <c r="U28" s="26"/>
      <c r="V28" s="37"/>
      <c r="W28" s="38"/>
    </row>
    <row r="29" spans="1:23" ht="25.5" x14ac:dyDescent="0.25">
      <c r="A29" s="53" t="s">
        <v>74</v>
      </c>
      <c r="B29" s="54" t="s">
        <v>138</v>
      </c>
      <c r="C29" s="55" t="s">
        <v>40</v>
      </c>
      <c r="D29" s="56" t="s">
        <v>139</v>
      </c>
      <c r="E29" s="53" t="s">
        <v>43</v>
      </c>
      <c r="F29" s="57">
        <f>F28*2</f>
        <v>10.56</v>
      </c>
      <c r="G29" s="58">
        <v>88.24</v>
      </c>
      <c r="H29" s="58">
        <v>0</v>
      </c>
      <c r="I29" s="59">
        <f t="shared" si="2"/>
        <v>88.24</v>
      </c>
      <c r="J29" s="59">
        <f t="shared" si="3"/>
        <v>931.81439999999998</v>
      </c>
      <c r="K29" s="27"/>
      <c r="L29" s="28"/>
      <c r="M29" s="29"/>
      <c r="N29" s="30"/>
      <c r="O29" s="31"/>
      <c r="P29" s="32"/>
      <c r="Q29" s="33"/>
      <c r="R29" s="34"/>
      <c r="S29" s="35"/>
      <c r="T29" s="36"/>
      <c r="U29" s="26"/>
      <c r="V29" s="37"/>
      <c r="W29" s="38"/>
    </row>
    <row r="30" spans="1:23" ht="25.5" x14ac:dyDescent="0.25">
      <c r="A30" s="53" t="s">
        <v>75</v>
      </c>
      <c r="B30" s="54" t="s">
        <v>82</v>
      </c>
      <c r="C30" s="55" t="s">
        <v>40</v>
      </c>
      <c r="D30" s="56" t="s">
        <v>83</v>
      </c>
      <c r="E30" s="53" t="s">
        <v>56</v>
      </c>
      <c r="F30" s="57">
        <v>2.52</v>
      </c>
      <c r="G30" s="58">
        <v>262.87</v>
      </c>
      <c r="H30" s="58">
        <v>0</v>
      </c>
      <c r="I30" s="59">
        <f t="shared" si="2"/>
        <v>262.87</v>
      </c>
      <c r="J30" s="59">
        <f t="shared" si="3"/>
        <v>662.43240000000003</v>
      </c>
      <c r="K30" s="27"/>
      <c r="L30" s="28"/>
      <c r="M30" s="29"/>
      <c r="N30" s="30"/>
      <c r="O30" s="31"/>
      <c r="P30" s="32"/>
      <c r="Q30" s="33"/>
      <c r="R30" s="34"/>
      <c r="S30" s="35"/>
      <c r="T30" s="36"/>
      <c r="U30" s="26"/>
      <c r="V30" s="37"/>
      <c r="W30" s="38"/>
    </row>
    <row r="31" spans="1:23" ht="25.5" x14ac:dyDescent="0.25">
      <c r="A31" s="53" t="s">
        <v>76</v>
      </c>
      <c r="B31" s="54" t="s">
        <v>84</v>
      </c>
      <c r="C31" s="55" t="s">
        <v>40</v>
      </c>
      <c r="D31" s="56" t="s">
        <v>86</v>
      </c>
      <c r="E31" s="53" t="s">
        <v>85</v>
      </c>
      <c r="F31" s="57">
        <f>F30*88</f>
        <v>221.76</v>
      </c>
      <c r="G31" s="58">
        <v>3.61</v>
      </c>
      <c r="H31" s="58">
        <v>1.59</v>
      </c>
      <c r="I31" s="59">
        <f t="shared" si="2"/>
        <v>5.2</v>
      </c>
      <c r="J31" s="59">
        <f t="shared" si="3"/>
        <v>1153.152</v>
      </c>
      <c r="K31" s="27"/>
      <c r="L31" s="28"/>
      <c r="M31" s="29"/>
      <c r="N31" s="30"/>
      <c r="O31" s="31"/>
      <c r="P31" s="32"/>
      <c r="Q31" s="33"/>
      <c r="R31" s="34"/>
      <c r="S31" s="35"/>
      <c r="T31" s="36"/>
      <c r="U31" s="26"/>
      <c r="V31" s="37"/>
      <c r="W31" s="38"/>
    </row>
    <row r="32" spans="1:23" ht="25.5" x14ac:dyDescent="0.25">
      <c r="A32" s="53" t="s">
        <v>77</v>
      </c>
      <c r="B32" s="54" t="s">
        <v>87</v>
      </c>
      <c r="C32" s="55" t="s">
        <v>40</v>
      </c>
      <c r="D32" s="56" t="s">
        <v>88</v>
      </c>
      <c r="E32" s="53" t="s">
        <v>43</v>
      </c>
      <c r="F32" s="57">
        <v>16.8</v>
      </c>
      <c r="G32" s="58">
        <v>73.959999999999994</v>
      </c>
      <c r="H32" s="58">
        <v>40.9</v>
      </c>
      <c r="I32" s="59">
        <f t="shared" si="2"/>
        <v>114.85999999999999</v>
      </c>
      <c r="J32" s="59">
        <f t="shared" si="3"/>
        <v>1929.6479999999999</v>
      </c>
      <c r="K32" s="27"/>
      <c r="L32" s="28"/>
      <c r="M32" s="29"/>
      <c r="N32" s="30"/>
      <c r="O32" s="31"/>
      <c r="P32" s="32"/>
      <c r="Q32" s="33"/>
      <c r="R32" s="34"/>
      <c r="S32" s="35"/>
      <c r="T32" s="36"/>
      <c r="U32" s="26"/>
      <c r="V32" s="37"/>
      <c r="W32" s="38"/>
    </row>
    <row r="33" spans="1:23" ht="25.5" x14ac:dyDescent="0.25">
      <c r="A33" s="53" t="s">
        <v>78</v>
      </c>
      <c r="B33" s="54" t="s">
        <v>82</v>
      </c>
      <c r="C33" s="55" t="s">
        <v>40</v>
      </c>
      <c r="D33" s="56" t="s">
        <v>89</v>
      </c>
      <c r="E33" s="53" t="s">
        <v>56</v>
      </c>
      <c r="F33" s="57">
        <v>2.2200000000000002</v>
      </c>
      <c r="G33" s="58">
        <v>262.87</v>
      </c>
      <c r="H33" s="58">
        <v>0</v>
      </c>
      <c r="I33" s="59">
        <f t="shared" si="2"/>
        <v>262.87</v>
      </c>
      <c r="J33" s="59">
        <f t="shared" si="3"/>
        <v>583.57140000000004</v>
      </c>
      <c r="K33" s="27"/>
      <c r="L33" s="28"/>
      <c r="M33" s="29"/>
      <c r="N33" s="30"/>
      <c r="O33" s="31"/>
      <c r="P33" s="32"/>
      <c r="Q33" s="33"/>
      <c r="R33" s="34"/>
      <c r="S33" s="35"/>
      <c r="T33" s="36"/>
      <c r="U33" s="26"/>
      <c r="V33" s="37"/>
      <c r="W33" s="38"/>
    </row>
    <row r="34" spans="1:23" ht="25.5" x14ac:dyDescent="0.25">
      <c r="A34" s="53" t="s">
        <v>79</v>
      </c>
      <c r="B34" s="54" t="s">
        <v>84</v>
      </c>
      <c r="C34" s="55" t="s">
        <v>40</v>
      </c>
      <c r="D34" s="56" t="s">
        <v>90</v>
      </c>
      <c r="E34" s="53" t="s">
        <v>85</v>
      </c>
      <c r="F34" s="57">
        <f>F33*88</f>
        <v>195.36</v>
      </c>
      <c r="G34" s="58">
        <v>3.61</v>
      </c>
      <c r="H34" s="58">
        <v>1.59</v>
      </c>
      <c r="I34" s="59">
        <f t="shared" si="2"/>
        <v>5.2</v>
      </c>
      <c r="J34" s="59">
        <f t="shared" si="3"/>
        <v>1015.8720000000001</v>
      </c>
      <c r="K34" s="27"/>
      <c r="L34" s="28"/>
      <c r="M34" s="29"/>
      <c r="N34" s="30"/>
      <c r="O34" s="31"/>
      <c r="P34" s="32"/>
      <c r="Q34" s="33"/>
      <c r="R34" s="34"/>
      <c r="S34" s="35"/>
      <c r="T34" s="36"/>
      <c r="U34" s="26"/>
      <c r="V34" s="37"/>
      <c r="W34" s="38"/>
    </row>
    <row r="35" spans="1:23" ht="25.5" x14ac:dyDescent="0.25">
      <c r="A35" s="53" t="s">
        <v>80</v>
      </c>
      <c r="B35" s="54" t="s">
        <v>87</v>
      </c>
      <c r="C35" s="55" t="s">
        <v>40</v>
      </c>
      <c r="D35" s="56" t="s">
        <v>91</v>
      </c>
      <c r="E35" s="53" t="s">
        <v>43</v>
      </c>
      <c r="F35" s="57">
        <v>14.8</v>
      </c>
      <c r="G35" s="58">
        <v>73.959999999999994</v>
      </c>
      <c r="H35" s="58">
        <v>40.9</v>
      </c>
      <c r="I35" s="59">
        <f t="shared" si="2"/>
        <v>114.85999999999999</v>
      </c>
      <c r="J35" s="59">
        <f t="shared" si="3"/>
        <v>1699.9279999999999</v>
      </c>
      <c r="K35" s="27"/>
      <c r="L35" s="28"/>
      <c r="M35" s="29"/>
      <c r="N35" s="30"/>
      <c r="O35" s="31"/>
      <c r="P35" s="32"/>
      <c r="Q35" s="33"/>
      <c r="R35" s="34"/>
      <c r="S35" s="35"/>
      <c r="T35" s="36"/>
      <c r="U35" s="26"/>
      <c r="V35" s="37"/>
      <c r="W35" s="38"/>
    </row>
    <row r="36" spans="1:23" x14ac:dyDescent="0.25">
      <c r="A36" s="48" t="s">
        <v>60</v>
      </c>
      <c r="B36" s="48"/>
      <c r="C36" s="48"/>
      <c r="D36" s="49" t="s">
        <v>94</v>
      </c>
      <c r="E36" s="49"/>
      <c r="F36" s="49"/>
      <c r="G36" s="50"/>
      <c r="H36" s="50"/>
      <c r="I36" s="51"/>
      <c r="J36" s="52">
        <f>J37+J38</f>
        <v>10259.350399999999</v>
      </c>
      <c r="K36" s="46"/>
      <c r="L36" s="3"/>
      <c r="M36" s="4"/>
      <c r="N36" s="3"/>
      <c r="O36" s="3"/>
      <c r="P36" s="4">
        <f>SUM(P39:P199)</f>
        <v>0</v>
      </c>
      <c r="Q36" s="3"/>
      <c r="R36" s="3"/>
      <c r="S36" s="4">
        <f>SUM(S39:S199)</f>
        <v>0</v>
      </c>
      <c r="T36" s="4">
        <f>SUM(T39:T199)</f>
        <v>0</v>
      </c>
      <c r="U36" s="5"/>
      <c r="V36" s="5"/>
      <c r="W36" s="5"/>
    </row>
    <row r="37" spans="1:23" ht="25.5" x14ac:dyDescent="0.25">
      <c r="A37" s="53" t="s">
        <v>92</v>
      </c>
      <c r="B37" s="54" t="s">
        <v>95</v>
      </c>
      <c r="C37" s="55" t="s">
        <v>40</v>
      </c>
      <c r="D37" s="56" t="s">
        <v>96</v>
      </c>
      <c r="E37" s="53" t="s">
        <v>43</v>
      </c>
      <c r="F37" s="57">
        <v>169.2</v>
      </c>
      <c r="G37" s="58">
        <v>26.15</v>
      </c>
      <c r="H37" s="58">
        <v>22.29</v>
      </c>
      <c r="I37" s="59">
        <f t="shared" si="2"/>
        <v>48.44</v>
      </c>
      <c r="J37" s="59">
        <f t="shared" si="3"/>
        <v>8196.0479999999989</v>
      </c>
      <c r="K37" s="27"/>
      <c r="L37" s="28"/>
      <c r="M37" s="29"/>
      <c r="N37" s="30"/>
      <c r="O37" s="31"/>
      <c r="P37" s="32"/>
      <c r="Q37" s="33"/>
      <c r="R37" s="34"/>
      <c r="S37" s="35"/>
      <c r="T37" s="36"/>
      <c r="U37" s="26"/>
      <c r="V37" s="37"/>
      <c r="W37" s="38"/>
    </row>
    <row r="38" spans="1:23" ht="25.5" x14ac:dyDescent="0.25">
      <c r="A38" s="53" t="s">
        <v>93</v>
      </c>
      <c r="B38" s="54" t="s">
        <v>98</v>
      </c>
      <c r="C38" s="55" t="s">
        <v>40</v>
      </c>
      <c r="D38" s="56" t="s">
        <v>220</v>
      </c>
      <c r="E38" s="53" t="s">
        <v>43</v>
      </c>
      <c r="F38" s="57">
        <v>49.22</v>
      </c>
      <c r="G38" s="58">
        <v>21.38</v>
      </c>
      <c r="H38" s="58">
        <v>20.54</v>
      </c>
      <c r="I38" s="59">
        <f t="shared" si="2"/>
        <v>41.92</v>
      </c>
      <c r="J38" s="59">
        <f t="shared" si="3"/>
        <v>2063.3024</v>
      </c>
      <c r="K38" s="27"/>
      <c r="L38" s="28"/>
      <c r="M38" s="29"/>
      <c r="N38" s="30"/>
      <c r="O38" s="31"/>
      <c r="P38" s="32"/>
      <c r="Q38" s="33"/>
      <c r="R38" s="34"/>
      <c r="S38" s="35"/>
      <c r="T38" s="36"/>
      <c r="U38" s="26"/>
      <c r="V38" s="37"/>
      <c r="W38" s="38"/>
    </row>
    <row r="39" spans="1:23" x14ac:dyDescent="0.25">
      <c r="A39" s="48" t="s">
        <v>61</v>
      </c>
      <c r="B39" s="48"/>
      <c r="C39" s="48"/>
      <c r="D39" s="49" t="s">
        <v>97</v>
      </c>
      <c r="E39" s="49"/>
      <c r="F39" s="49"/>
      <c r="G39" s="50"/>
      <c r="H39" s="50"/>
      <c r="I39" s="51"/>
      <c r="J39" s="52">
        <f>J40+J41</f>
        <v>13941.368449999998</v>
      </c>
      <c r="K39" s="46"/>
      <c r="L39" s="3"/>
      <c r="M39" s="4"/>
      <c r="N39" s="3"/>
      <c r="O39" s="3"/>
      <c r="P39" s="4">
        <f>SUM(P41:P201)</f>
        <v>0</v>
      </c>
      <c r="Q39" s="3"/>
      <c r="R39" s="3"/>
      <c r="S39" s="4">
        <f>SUM(S41:S201)</f>
        <v>0</v>
      </c>
      <c r="T39" s="4">
        <f>SUM(T41:T201)</f>
        <v>0</v>
      </c>
      <c r="U39" s="5"/>
      <c r="V39" s="5"/>
      <c r="W39" s="5"/>
    </row>
    <row r="40" spans="1:23" ht="25.5" x14ac:dyDescent="0.25">
      <c r="A40" s="53" t="s">
        <v>99</v>
      </c>
      <c r="B40" s="54" t="s">
        <v>101</v>
      </c>
      <c r="C40" s="55" t="s">
        <v>40</v>
      </c>
      <c r="D40" s="56" t="s">
        <v>102</v>
      </c>
      <c r="E40" s="53" t="s">
        <v>85</v>
      </c>
      <c r="F40" s="57">
        <f>(7.3*13.85)*3</f>
        <v>303.31499999999994</v>
      </c>
      <c r="G40" s="58">
        <v>14.04</v>
      </c>
      <c r="H40" s="58">
        <v>0</v>
      </c>
      <c r="I40" s="59">
        <f t="shared" si="2"/>
        <v>14.04</v>
      </c>
      <c r="J40" s="59">
        <f t="shared" si="3"/>
        <v>4258.5425999999989</v>
      </c>
      <c r="K40" s="27"/>
      <c r="L40" s="28"/>
      <c r="M40" s="29"/>
      <c r="N40" s="30"/>
      <c r="O40" s="31"/>
      <c r="P40" s="32"/>
      <c r="Q40" s="33"/>
      <c r="R40" s="34"/>
      <c r="S40" s="35"/>
      <c r="T40" s="36"/>
      <c r="U40" s="26"/>
      <c r="V40" s="37"/>
      <c r="W40" s="38"/>
    </row>
    <row r="41" spans="1:23" ht="51" x14ac:dyDescent="0.25">
      <c r="A41" s="53" t="s">
        <v>100</v>
      </c>
      <c r="B41" s="54" t="s">
        <v>103</v>
      </c>
      <c r="C41" s="55" t="s">
        <v>40</v>
      </c>
      <c r="D41" s="56" t="s">
        <v>104</v>
      </c>
      <c r="E41" s="53" t="s">
        <v>43</v>
      </c>
      <c r="F41" s="57">
        <f>7.3*13.85</f>
        <v>101.10499999999999</v>
      </c>
      <c r="G41" s="58">
        <v>83.91</v>
      </c>
      <c r="H41" s="58">
        <v>11.86</v>
      </c>
      <c r="I41" s="59">
        <f t="shared" si="2"/>
        <v>95.77</v>
      </c>
      <c r="J41" s="59">
        <f t="shared" si="3"/>
        <v>9682.8258499999993</v>
      </c>
      <c r="K41" s="27"/>
      <c r="L41" s="28"/>
      <c r="M41" s="29"/>
      <c r="N41" s="30"/>
      <c r="O41" s="31"/>
      <c r="P41" s="32"/>
      <c r="Q41" s="33"/>
      <c r="R41" s="34"/>
      <c r="S41" s="35"/>
      <c r="T41" s="36"/>
      <c r="U41" s="26"/>
      <c r="V41" s="37"/>
      <c r="W41" s="38"/>
    </row>
    <row r="42" spans="1:23" ht="25.5" x14ac:dyDescent="0.25">
      <c r="A42" s="48" t="s">
        <v>62</v>
      </c>
      <c r="B42" s="48"/>
      <c r="C42" s="48"/>
      <c r="D42" s="49" t="s">
        <v>115</v>
      </c>
      <c r="E42" s="49"/>
      <c r="F42" s="49"/>
      <c r="G42" s="50"/>
      <c r="H42" s="50"/>
      <c r="I42" s="51"/>
      <c r="J42" s="52">
        <f>SUM(J43:J52)</f>
        <v>20471.925712</v>
      </c>
      <c r="K42" s="46"/>
      <c r="L42" s="3"/>
      <c r="M42" s="4"/>
      <c r="N42" s="3"/>
      <c r="O42" s="3"/>
      <c r="P42" s="4">
        <f>SUM(P44:P204)</f>
        <v>0</v>
      </c>
      <c r="Q42" s="3"/>
      <c r="R42" s="3"/>
      <c r="S42" s="4">
        <f>SUM(S44:S204)</f>
        <v>0</v>
      </c>
      <c r="T42" s="4">
        <f>SUM(T44:T204)</f>
        <v>0</v>
      </c>
      <c r="U42" s="5"/>
      <c r="V42" s="5"/>
      <c r="W42" s="5"/>
    </row>
    <row r="43" spans="1:23" ht="25.5" x14ac:dyDescent="0.25">
      <c r="A43" s="53" t="s">
        <v>105</v>
      </c>
      <c r="B43" s="54" t="s">
        <v>116</v>
      </c>
      <c r="C43" s="55" t="s">
        <v>40</v>
      </c>
      <c r="D43" s="56" t="s">
        <v>117</v>
      </c>
      <c r="E43" s="53" t="s">
        <v>43</v>
      </c>
      <c r="F43" s="57">
        <v>232.65</v>
      </c>
      <c r="G43" s="58">
        <v>3.99</v>
      </c>
      <c r="H43" s="58">
        <v>2.96</v>
      </c>
      <c r="I43" s="59">
        <f t="shared" si="2"/>
        <v>6.95</v>
      </c>
      <c r="J43" s="59">
        <f t="shared" si="3"/>
        <v>1616.9175</v>
      </c>
      <c r="K43" s="27"/>
      <c r="L43" s="28"/>
      <c r="M43" s="29"/>
      <c r="N43" s="30"/>
      <c r="O43" s="31"/>
      <c r="P43" s="32"/>
      <c r="Q43" s="33"/>
      <c r="R43" s="34"/>
      <c r="S43" s="35"/>
      <c r="T43" s="36"/>
      <c r="U43" s="26"/>
      <c r="V43" s="37"/>
      <c r="W43" s="38"/>
    </row>
    <row r="44" spans="1:23" ht="25.5" x14ac:dyDescent="0.25">
      <c r="A44" s="53" t="s">
        <v>106</v>
      </c>
      <c r="B44" s="54" t="s">
        <v>118</v>
      </c>
      <c r="C44" s="55" t="s">
        <v>40</v>
      </c>
      <c r="D44" s="56" t="s">
        <v>119</v>
      </c>
      <c r="E44" s="53" t="s">
        <v>43</v>
      </c>
      <c r="F44" s="57">
        <v>232.62</v>
      </c>
      <c r="G44" s="58">
        <v>1.04</v>
      </c>
      <c r="H44" s="58">
        <v>7.01</v>
      </c>
      <c r="I44" s="59">
        <f t="shared" si="2"/>
        <v>8.0500000000000007</v>
      </c>
      <c r="J44" s="59">
        <f t="shared" si="3"/>
        <v>1872.5910000000001</v>
      </c>
      <c r="K44" s="27"/>
      <c r="L44" s="28"/>
      <c r="M44" s="29"/>
      <c r="N44" s="30"/>
      <c r="O44" s="31"/>
      <c r="P44" s="32"/>
      <c r="Q44" s="33"/>
      <c r="R44" s="34"/>
      <c r="S44" s="35"/>
      <c r="T44" s="36"/>
      <c r="U44" s="26"/>
      <c r="V44" s="37"/>
      <c r="W44" s="38"/>
    </row>
    <row r="45" spans="1:23" ht="25.5" x14ac:dyDescent="0.25">
      <c r="A45" s="53" t="s">
        <v>107</v>
      </c>
      <c r="B45" s="54" t="s">
        <v>116</v>
      </c>
      <c r="C45" s="55" t="s">
        <v>40</v>
      </c>
      <c r="D45" s="56" t="s">
        <v>120</v>
      </c>
      <c r="E45" s="53" t="s">
        <v>43</v>
      </c>
      <c r="F45" s="57">
        <v>148.05000000000001</v>
      </c>
      <c r="G45" s="58">
        <v>3.99</v>
      </c>
      <c r="H45" s="58">
        <v>2.96</v>
      </c>
      <c r="I45" s="59">
        <f t="shared" si="2"/>
        <v>6.95</v>
      </c>
      <c r="J45" s="59">
        <f t="shared" si="3"/>
        <v>1028.9475000000002</v>
      </c>
      <c r="K45" s="27"/>
      <c r="L45" s="28"/>
      <c r="M45" s="29"/>
      <c r="N45" s="30"/>
      <c r="O45" s="31"/>
      <c r="P45" s="32"/>
      <c r="Q45" s="33"/>
      <c r="R45" s="34"/>
      <c r="S45" s="35"/>
      <c r="T45" s="36"/>
      <c r="U45" s="26"/>
      <c r="V45" s="37"/>
      <c r="W45" s="38"/>
    </row>
    <row r="46" spans="1:23" ht="25.5" x14ac:dyDescent="0.25">
      <c r="A46" s="53" t="s">
        <v>108</v>
      </c>
      <c r="B46" s="54" t="s">
        <v>121</v>
      </c>
      <c r="C46" s="55" t="s">
        <v>40</v>
      </c>
      <c r="D46" s="56" t="s">
        <v>122</v>
      </c>
      <c r="E46" s="53" t="s">
        <v>43</v>
      </c>
      <c r="F46" s="57">
        <v>148.05000000000001</v>
      </c>
      <c r="G46" s="58">
        <v>4.91</v>
      </c>
      <c r="H46" s="58">
        <v>8.15</v>
      </c>
      <c r="I46" s="59">
        <f t="shared" si="2"/>
        <v>13.06</v>
      </c>
      <c r="J46" s="59">
        <f t="shared" si="3"/>
        <v>1933.5330000000001</v>
      </c>
      <c r="K46" s="27"/>
      <c r="L46" s="28"/>
      <c r="M46" s="29"/>
      <c r="N46" s="30"/>
      <c r="O46" s="31"/>
      <c r="P46" s="32"/>
      <c r="Q46" s="33"/>
      <c r="R46" s="34"/>
      <c r="S46" s="35"/>
      <c r="T46" s="36"/>
      <c r="U46" s="26"/>
      <c r="V46" s="37"/>
      <c r="W46" s="38"/>
    </row>
    <row r="47" spans="1:23" ht="76.5" x14ac:dyDescent="0.25">
      <c r="A47" s="53" t="s">
        <v>109</v>
      </c>
      <c r="B47" s="54" t="s">
        <v>123</v>
      </c>
      <c r="C47" s="55" t="s">
        <v>40</v>
      </c>
      <c r="D47" s="56" t="s">
        <v>124</v>
      </c>
      <c r="E47" s="53" t="s">
        <v>43</v>
      </c>
      <c r="F47" s="57">
        <v>148.05000000000001</v>
      </c>
      <c r="G47" s="58">
        <v>21.19</v>
      </c>
      <c r="H47" s="58">
        <v>9.5500000000000007</v>
      </c>
      <c r="I47" s="59">
        <f t="shared" si="2"/>
        <v>30.740000000000002</v>
      </c>
      <c r="J47" s="59">
        <f t="shared" si="3"/>
        <v>4551.0570000000007</v>
      </c>
      <c r="K47" s="27"/>
      <c r="L47" s="28"/>
      <c r="M47" s="29"/>
      <c r="N47" s="30"/>
      <c r="O47" s="31"/>
      <c r="P47" s="32"/>
      <c r="Q47" s="33"/>
      <c r="R47" s="34"/>
      <c r="S47" s="35"/>
      <c r="T47" s="36"/>
      <c r="U47" s="26"/>
      <c r="V47" s="37"/>
      <c r="W47" s="38"/>
    </row>
    <row r="48" spans="1:23" ht="38.25" x14ac:dyDescent="0.25">
      <c r="A48" s="53" t="s">
        <v>110</v>
      </c>
      <c r="B48" s="60" t="s">
        <v>125</v>
      </c>
      <c r="C48" s="55" t="s">
        <v>40</v>
      </c>
      <c r="D48" s="56" t="s">
        <v>126</v>
      </c>
      <c r="E48" s="53" t="s">
        <v>43</v>
      </c>
      <c r="F48" s="57">
        <v>148.05000000000001</v>
      </c>
      <c r="G48" s="58">
        <v>0.64</v>
      </c>
      <c r="H48" s="58">
        <v>6.38</v>
      </c>
      <c r="I48" s="59">
        <f t="shared" si="2"/>
        <v>7.02</v>
      </c>
      <c r="J48" s="59">
        <f t="shared" si="3"/>
        <v>1039.3109999999999</v>
      </c>
      <c r="K48" s="27"/>
      <c r="L48" s="28"/>
      <c r="M48" s="29"/>
      <c r="N48" s="30"/>
      <c r="O48" s="31"/>
      <c r="P48" s="32"/>
      <c r="Q48" s="33"/>
      <c r="R48" s="34"/>
      <c r="S48" s="35"/>
      <c r="T48" s="36"/>
      <c r="U48" s="26"/>
      <c r="V48" s="37"/>
      <c r="W48" s="38"/>
    </row>
    <row r="49" spans="1:23" ht="25.5" x14ac:dyDescent="0.25">
      <c r="A49" s="53" t="s">
        <v>111</v>
      </c>
      <c r="B49" s="54" t="s">
        <v>127</v>
      </c>
      <c r="C49" s="55" t="s">
        <v>40</v>
      </c>
      <c r="D49" s="56" t="s">
        <v>128</v>
      </c>
      <c r="E49" s="53" t="s">
        <v>56</v>
      </c>
      <c r="F49" s="57">
        <f>(7.3*13.85)*0.06</f>
        <v>6.0662999999999991</v>
      </c>
      <c r="G49" s="58">
        <v>222.8</v>
      </c>
      <c r="H49" s="58">
        <v>199.94</v>
      </c>
      <c r="I49" s="59">
        <f t="shared" si="2"/>
        <v>422.74</v>
      </c>
      <c r="J49" s="59">
        <f t="shared" si="3"/>
        <v>2564.4676619999996</v>
      </c>
      <c r="K49" s="27"/>
      <c r="L49" s="28"/>
      <c r="M49" s="29"/>
      <c r="N49" s="30"/>
      <c r="O49" s="31"/>
      <c r="P49" s="32"/>
      <c r="Q49" s="33"/>
      <c r="R49" s="34"/>
      <c r="S49" s="35"/>
      <c r="T49" s="36"/>
      <c r="U49" s="26"/>
      <c r="V49" s="37"/>
      <c r="W49" s="38"/>
    </row>
    <row r="50" spans="1:23" ht="25.5" x14ac:dyDescent="0.25">
      <c r="A50" s="53" t="s">
        <v>112</v>
      </c>
      <c r="B50" s="54" t="s">
        <v>129</v>
      </c>
      <c r="C50" s="55" t="s">
        <v>40</v>
      </c>
      <c r="D50" s="56" t="s">
        <v>130</v>
      </c>
      <c r="E50" s="53" t="s">
        <v>43</v>
      </c>
      <c r="F50" s="57">
        <f>7.3*13.85</f>
        <v>101.10499999999999</v>
      </c>
      <c r="G50" s="58">
        <v>4.97</v>
      </c>
      <c r="H50" s="58">
        <v>15.28</v>
      </c>
      <c r="I50" s="59">
        <f t="shared" si="2"/>
        <v>20.25</v>
      </c>
      <c r="J50" s="59">
        <f t="shared" si="3"/>
        <v>2047.3762499999998</v>
      </c>
      <c r="K50" s="27"/>
      <c r="L50" s="28"/>
      <c r="M50" s="29"/>
      <c r="N50" s="30"/>
      <c r="O50" s="31"/>
      <c r="P50" s="32"/>
      <c r="Q50" s="33"/>
      <c r="R50" s="34"/>
      <c r="S50" s="35"/>
      <c r="T50" s="36"/>
      <c r="U50" s="26"/>
      <c r="V50" s="37"/>
      <c r="W50" s="38"/>
    </row>
    <row r="51" spans="1:23" ht="76.5" x14ac:dyDescent="0.25">
      <c r="A51" s="53" t="s">
        <v>113</v>
      </c>
      <c r="B51" s="54" t="s">
        <v>123</v>
      </c>
      <c r="C51" s="55" t="s">
        <v>40</v>
      </c>
      <c r="D51" s="56" t="s">
        <v>131</v>
      </c>
      <c r="E51" s="53" t="s">
        <v>43</v>
      </c>
      <c r="F51" s="57">
        <f>7.3*13.85</f>
        <v>101.10499999999999</v>
      </c>
      <c r="G51" s="58">
        <v>21.19</v>
      </c>
      <c r="H51" s="58">
        <v>9.5500000000000007</v>
      </c>
      <c r="I51" s="59">
        <f t="shared" si="2"/>
        <v>30.740000000000002</v>
      </c>
      <c r="J51" s="59">
        <f t="shared" si="3"/>
        <v>3107.9676999999997</v>
      </c>
      <c r="K51" s="27"/>
      <c r="L51" s="28"/>
      <c r="M51" s="29"/>
      <c r="N51" s="30"/>
      <c r="O51" s="31"/>
      <c r="P51" s="32"/>
      <c r="Q51" s="33"/>
      <c r="R51" s="34"/>
      <c r="S51" s="35"/>
      <c r="T51" s="36"/>
      <c r="U51" s="26"/>
      <c r="V51" s="37"/>
      <c r="W51" s="38"/>
    </row>
    <row r="52" spans="1:23" ht="38.25" x14ac:dyDescent="0.25">
      <c r="A52" s="53" t="s">
        <v>114</v>
      </c>
      <c r="B52" s="60" t="s">
        <v>125</v>
      </c>
      <c r="C52" s="55" t="s">
        <v>40</v>
      </c>
      <c r="D52" s="56" t="s">
        <v>132</v>
      </c>
      <c r="E52" s="53" t="s">
        <v>43</v>
      </c>
      <c r="F52" s="57">
        <f>7.3*13.85</f>
        <v>101.10499999999999</v>
      </c>
      <c r="G52" s="58">
        <v>0.64</v>
      </c>
      <c r="H52" s="58">
        <v>6.38</v>
      </c>
      <c r="I52" s="59">
        <f t="shared" si="2"/>
        <v>7.02</v>
      </c>
      <c r="J52" s="59">
        <f t="shared" si="3"/>
        <v>709.75709999999992</v>
      </c>
      <c r="K52" s="27"/>
      <c r="L52" s="28"/>
      <c r="M52" s="29"/>
      <c r="N52" s="30"/>
      <c r="O52" s="31"/>
      <c r="P52" s="32"/>
      <c r="Q52" s="33"/>
      <c r="R52" s="34"/>
      <c r="S52" s="35"/>
      <c r="T52" s="36"/>
      <c r="U52" s="26"/>
      <c r="V52" s="37"/>
      <c r="W52" s="38"/>
    </row>
    <row r="53" spans="1:23" x14ac:dyDescent="0.25">
      <c r="A53" s="48" t="s">
        <v>63</v>
      </c>
      <c r="B53" s="48"/>
      <c r="C53" s="48"/>
      <c r="D53" s="49" t="s">
        <v>133</v>
      </c>
      <c r="E53" s="49"/>
      <c r="F53" s="49"/>
      <c r="G53" s="50"/>
      <c r="H53" s="50"/>
      <c r="I53" s="51"/>
      <c r="J53" s="52">
        <f>J54</f>
        <v>6846.8305999999993</v>
      </c>
      <c r="K53" s="46"/>
      <c r="L53" s="3"/>
      <c r="M53" s="4"/>
      <c r="N53" s="3"/>
      <c r="O53" s="3"/>
      <c r="P53" s="4">
        <f>SUM(P55:P215)</f>
        <v>0</v>
      </c>
      <c r="Q53" s="3"/>
      <c r="R53" s="3"/>
      <c r="S53" s="4">
        <f>SUM(S55:S215)</f>
        <v>0</v>
      </c>
      <c r="T53" s="4">
        <f>SUM(T55:T215)</f>
        <v>0</v>
      </c>
      <c r="U53" s="5"/>
      <c r="V53" s="5"/>
      <c r="W53" s="5"/>
    </row>
    <row r="54" spans="1:23" ht="25.5" x14ac:dyDescent="0.25">
      <c r="A54" s="53" t="s">
        <v>134</v>
      </c>
      <c r="B54" s="54" t="s">
        <v>135</v>
      </c>
      <c r="C54" s="55" t="s">
        <v>40</v>
      </c>
      <c r="D54" s="56" t="s">
        <v>136</v>
      </c>
      <c r="E54" s="53" t="s">
        <v>43</v>
      </c>
      <c r="F54" s="57">
        <f>7.3*13.85</f>
        <v>101.10499999999999</v>
      </c>
      <c r="G54" s="58">
        <v>67.72</v>
      </c>
      <c r="H54" s="58">
        <v>0</v>
      </c>
      <c r="I54" s="59">
        <f t="shared" ref="I54:I85" si="4">G54+H54</f>
        <v>67.72</v>
      </c>
      <c r="J54" s="59">
        <f t="shared" si="3"/>
        <v>6846.8305999999993</v>
      </c>
      <c r="K54" s="27"/>
      <c r="L54" s="28"/>
      <c r="M54" s="29"/>
      <c r="N54" s="30"/>
      <c r="O54" s="31"/>
      <c r="P54" s="32"/>
      <c r="Q54" s="33"/>
      <c r="R54" s="34"/>
      <c r="S54" s="35"/>
      <c r="T54" s="36"/>
      <c r="U54" s="26"/>
      <c r="V54" s="37"/>
      <c r="W54" s="38"/>
    </row>
    <row r="55" spans="1:23" x14ac:dyDescent="0.25">
      <c r="A55" s="48" t="s">
        <v>64</v>
      </c>
      <c r="B55" s="48"/>
      <c r="C55" s="48"/>
      <c r="D55" s="49" t="s">
        <v>142</v>
      </c>
      <c r="E55" s="49"/>
      <c r="F55" s="49"/>
      <c r="G55" s="50"/>
      <c r="H55" s="50"/>
      <c r="I55" s="51"/>
      <c r="J55" s="52">
        <f>J56</f>
        <v>2308.7339999999999</v>
      </c>
      <c r="K55" s="46"/>
      <c r="L55" s="3"/>
      <c r="M55" s="4"/>
      <c r="N55" s="3"/>
      <c r="O55" s="3"/>
      <c r="P55" s="4">
        <f>SUM(P57:P217)</f>
        <v>0</v>
      </c>
      <c r="Q55" s="3"/>
      <c r="R55" s="3"/>
      <c r="S55" s="4">
        <f>SUM(S57:S217)</f>
        <v>0</v>
      </c>
      <c r="T55" s="4">
        <f>SUM(T57:T217)</f>
        <v>0</v>
      </c>
      <c r="U55" s="5"/>
      <c r="V55" s="5"/>
      <c r="W55" s="5"/>
    </row>
    <row r="56" spans="1:23" ht="25.5" x14ac:dyDescent="0.25">
      <c r="A56" s="53" t="s">
        <v>137</v>
      </c>
      <c r="B56" s="54" t="s">
        <v>140</v>
      </c>
      <c r="C56" s="55" t="s">
        <v>40</v>
      </c>
      <c r="D56" s="56" t="s">
        <v>141</v>
      </c>
      <c r="E56" s="53" t="s">
        <v>59</v>
      </c>
      <c r="F56" s="57">
        <f>13.85+7.3+13.85+7.3</f>
        <v>42.3</v>
      </c>
      <c r="G56" s="58">
        <v>20.27</v>
      </c>
      <c r="H56" s="58">
        <v>34.31</v>
      </c>
      <c r="I56" s="59">
        <f t="shared" si="4"/>
        <v>54.58</v>
      </c>
      <c r="J56" s="59">
        <f t="shared" si="3"/>
        <v>2308.7339999999999</v>
      </c>
      <c r="K56" s="27"/>
      <c r="L56" s="28"/>
      <c r="M56" s="29"/>
      <c r="N56" s="30"/>
      <c r="O56" s="31"/>
      <c r="P56" s="32"/>
      <c r="Q56" s="33"/>
      <c r="R56" s="34"/>
      <c r="S56" s="35"/>
      <c r="T56" s="36"/>
      <c r="U56" s="26"/>
      <c r="V56" s="37"/>
      <c r="W56" s="38"/>
    </row>
    <row r="57" spans="1:23" x14ac:dyDescent="0.25">
      <c r="A57" s="48" t="s">
        <v>65</v>
      </c>
      <c r="B57" s="48"/>
      <c r="C57" s="48"/>
      <c r="D57" s="49" t="s">
        <v>143</v>
      </c>
      <c r="E57" s="49"/>
      <c r="F57" s="49"/>
      <c r="G57" s="50"/>
      <c r="H57" s="50"/>
      <c r="I57" s="51"/>
      <c r="J57" s="52">
        <f>J58+J59</f>
        <v>5895.8214000000007</v>
      </c>
      <c r="K57" s="46"/>
      <c r="L57" s="3"/>
      <c r="M57" s="4"/>
      <c r="N57" s="3"/>
      <c r="O57" s="3"/>
      <c r="P57" s="4">
        <f>SUM(P59:P219)</f>
        <v>0</v>
      </c>
      <c r="Q57" s="3"/>
      <c r="R57" s="3"/>
      <c r="S57" s="4">
        <f>SUM(S59:S219)</f>
        <v>0</v>
      </c>
      <c r="T57" s="4">
        <f>SUM(T59:T219)</f>
        <v>0</v>
      </c>
      <c r="U57" s="5"/>
      <c r="V57" s="5"/>
      <c r="W57" s="5"/>
    </row>
    <row r="58" spans="1:23" ht="25.5" x14ac:dyDescent="0.25">
      <c r="A58" s="53" t="s">
        <v>342</v>
      </c>
      <c r="B58" s="54" t="s">
        <v>144</v>
      </c>
      <c r="C58" s="55" t="s">
        <v>40</v>
      </c>
      <c r="D58" s="56" t="s">
        <v>145</v>
      </c>
      <c r="E58" s="53" t="s">
        <v>43</v>
      </c>
      <c r="F58" s="57">
        <v>13.86</v>
      </c>
      <c r="G58" s="58">
        <v>227.99</v>
      </c>
      <c r="H58" s="58">
        <v>0</v>
      </c>
      <c r="I58" s="59">
        <f t="shared" si="4"/>
        <v>227.99</v>
      </c>
      <c r="J58" s="59">
        <f t="shared" si="3"/>
        <v>3159.9414000000002</v>
      </c>
      <c r="K58" s="27"/>
      <c r="L58" s="28"/>
      <c r="M58" s="29"/>
      <c r="N58" s="30"/>
      <c r="O58" s="31"/>
      <c r="P58" s="32"/>
      <c r="Q58" s="33"/>
      <c r="R58" s="34"/>
      <c r="S58" s="35"/>
      <c r="T58" s="36"/>
      <c r="U58" s="26"/>
      <c r="V58" s="37"/>
      <c r="W58" s="38"/>
    </row>
    <row r="59" spans="1:23" ht="25.5" x14ac:dyDescent="0.25">
      <c r="A59" s="53" t="s">
        <v>343</v>
      </c>
      <c r="B59" s="54" t="s">
        <v>144</v>
      </c>
      <c r="C59" s="55" t="s">
        <v>40</v>
      </c>
      <c r="D59" s="56" t="s">
        <v>146</v>
      </c>
      <c r="E59" s="53" t="s">
        <v>43</v>
      </c>
      <c r="F59" s="57">
        <v>12</v>
      </c>
      <c r="G59" s="58">
        <v>227.99</v>
      </c>
      <c r="H59" s="58">
        <v>0</v>
      </c>
      <c r="I59" s="59">
        <f t="shared" si="4"/>
        <v>227.99</v>
      </c>
      <c r="J59" s="59">
        <f t="shared" si="3"/>
        <v>2735.88</v>
      </c>
      <c r="K59" s="27"/>
      <c r="L59" s="28"/>
      <c r="M59" s="29"/>
      <c r="N59" s="30"/>
      <c r="O59" s="31"/>
      <c r="P59" s="32"/>
      <c r="Q59" s="33"/>
      <c r="R59" s="34"/>
      <c r="S59" s="35"/>
      <c r="T59" s="36"/>
      <c r="U59" s="26"/>
      <c r="V59" s="37"/>
      <c r="W59" s="38"/>
    </row>
    <row r="60" spans="1:23" x14ac:dyDescent="0.25">
      <c r="A60" s="48" t="s">
        <v>66</v>
      </c>
      <c r="B60" s="48"/>
      <c r="C60" s="48"/>
      <c r="D60" s="49" t="s">
        <v>147</v>
      </c>
      <c r="E60" s="49"/>
      <c r="F60" s="49"/>
      <c r="G60" s="50"/>
      <c r="H60" s="50"/>
      <c r="I60" s="51"/>
      <c r="J60" s="52">
        <f>J61+J62</f>
        <v>7295.1284999999998</v>
      </c>
      <c r="K60" s="46"/>
      <c r="L60" s="3"/>
      <c r="M60" s="4"/>
      <c r="N60" s="3"/>
      <c r="O60" s="3"/>
      <c r="P60" s="4">
        <f>SUM(P62:P222)</f>
        <v>0</v>
      </c>
      <c r="Q60" s="3"/>
      <c r="R60" s="3"/>
      <c r="S60" s="4">
        <f>SUM(S62:S222)</f>
        <v>0</v>
      </c>
      <c r="T60" s="4">
        <f>SUM(T62:T222)</f>
        <v>0</v>
      </c>
      <c r="U60" s="5"/>
      <c r="V60" s="5"/>
      <c r="W60" s="5"/>
    </row>
    <row r="61" spans="1:23" ht="25.5" x14ac:dyDescent="0.25">
      <c r="A61" s="53" t="s">
        <v>344</v>
      </c>
      <c r="B61" s="54" t="s">
        <v>148</v>
      </c>
      <c r="C61" s="55" t="s">
        <v>40</v>
      </c>
      <c r="D61" s="56" t="s">
        <v>149</v>
      </c>
      <c r="E61" s="53" t="s">
        <v>43</v>
      </c>
      <c r="F61" s="57">
        <f>F54</f>
        <v>101.10499999999999</v>
      </c>
      <c r="G61" s="58">
        <v>3.83</v>
      </c>
      <c r="H61" s="58">
        <v>12.07</v>
      </c>
      <c r="I61" s="59">
        <f t="shared" si="4"/>
        <v>15.9</v>
      </c>
      <c r="J61" s="59">
        <f t="shared" si="3"/>
        <v>1607.5694999999998</v>
      </c>
      <c r="K61" s="27"/>
      <c r="L61" s="28"/>
      <c r="M61" s="29"/>
      <c r="N61" s="30"/>
      <c r="O61" s="31"/>
      <c r="P61" s="32"/>
      <c r="Q61" s="33"/>
      <c r="R61" s="34"/>
      <c r="S61" s="35"/>
      <c r="T61" s="36"/>
      <c r="U61" s="26"/>
      <c r="V61" s="37"/>
      <c r="W61" s="38"/>
    </row>
    <row r="62" spans="1:23" ht="25.5" x14ac:dyDescent="0.25">
      <c r="A62" s="53" t="s">
        <v>345</v>
      </c>
      <c r="B62" s="54" t="s">
        <v>150</v>
      </c>
      <c r="C62" s="55" t="s">
        <v>40</v>
      </c>
      <c r="D62" s="56" t="s">
        <v>151</v>
      </c>
      <c r="E62" s="53" t="s">
        <v>43</v>
      </c>
      <c r="F62" s="57">
        <f>F44</f>
        <v>232.62</v>
      </c>
      <c r="G62" s="58">
        <v>7.55</v>
      </c>
      <c r="H62" s="58">
        <v>16.899999999999999</v>
      </c>
      <c r="I62" s="59">
        <f t="shared" si="4"/>
        <v>24.45</v>
      </c>
      <c r="J62" s="59">
        <f t="shared" si="3"/>
        <v>5687.5590000000002</v>
      </c>
      <c r="K62" s="27"/>
      <c r="L62" s="28"/>
      <c r="M62" s="29"/>
      <c r="N62" s="30"/>
      <c r="O62" s="31"/>
      <c r="P62" s="32"/>
      <c r="Q62" s="33"/>
      <c r="R62" s="34"/>
      <c r="S62" s="35"/>
      <c r="T62" s="36"/>
      <c r="U62" s="26"/>
      <c r="V62" s="37"/>
      <c r="W62" s="38"/>
    </row>
    <row r="63" spans="1:23" x14ac:dyDescent="0.25">
      <c r="A63" s="48" t="s">
        <v>67</v>
      </c>
      <c r="B63" s="48"/>
      <c r="C63" s="48"/>
      <c r="D63" s="49" t="s">
        <v>156</v>
      </c>
      <c r="E63" s="49"/>
      <c r="F63" s="49"/>
      <c r="G63" s="50"/>
      <c r="H63" s="50"/>
      <c r="I63" s="51"/>
      <c r="J63" s="52">
        <f>SUM(J64:J67)</f>
        <v>1961.1999999999998</v>
      </c>
      <c r="K63" s="46"/>
      <c r="L63" s="3"/>
      <c r="M63" s="4"/>
      <c r="N63" s="3"/>
      <c r="O63" s="3"/>
      <c r="P63" s="4">
        <f>SUM(P65:P225)</f>
        <v>0</v>
      </c>
      <c r="Q63" s="3"/>
      <c r="R63" s="3"/>
      <c r="S63" s="4">
        <f>SUM(S65:S225)</f>
        <v>0</v>
      </c>
      <c r="T63" s="4">
        <f>SUM(T65:T225)</f>
        <v>0</v>
      </c>
      <c r="U63" s="5"/>
      <c r="V63" s="5"/>
      <c r="W63" s="5"/>
    </row>
    <row r="64" spans="1:23" ht="51" x14ac:dyDescent="0.25">
      <c r="A64" s="53" t="s">
        <v>152</v>
      </c>
      <c r="B64" s="54" t="s">
        <v>157</v>
      </c>
      <c r="C64" s="55" t="s">
        <v>40</v>
      </c>
      <c r="D64" s="56" t="s">
        <v>158</v>
      </c>
      <c r="E64" s="53" t="s">
        <v>59</v>
      </c>
      <c r="F64" s="57">
        <v>25</v>
      </c>
      <c r="G64" s="58">
        <v>13.93</v>
      </c>
      <c r="H64" s="58">
        <v>34.31</v>
      </c>
      <c r="I64" s="59">
        <f t="shared" si="4"/>
        <v>48.24</v>
      </c>
      <c r="J64" s="59">
        <f t="shared" si="3"/>
        <v>1206</v>
      </c>
      <c r="K64" s="27"/>
      <c r="L64" s="28"/>
      <c r="M64" s="29"/>
      <c r="N64" s="30"/>
      <c r="O64" s="31"/>
      <c r="P64" s="32"/>
      <c r="Q64" s="33"/>
      <c r="R64" s="34"/>
      <c r="S64" s="35"/>
      <c r="T64" s="36"/>
      <c r="U64" s="26"/>
      <c r="V64" s="37"/>
      <c r="W64" s="38"/>
    </row>
    <row r="65" spans="1:23" ht="25.5" x14ac:dyDescent="0.25">
      <c r="A65" s="53" t="s">
        <v>153</v>
      </c>
      <c r="B65" s="54" t="s">
        <v>159</v>
      </c>
      <c r="C65" s="55" t="s">
        <v>40</v>
      </c>
      <c r="D65" s="56" t="s">
        <v>160</v>
      </c>
      <c r="E65" s="53" t="s">
        <v>163</v>
      </c>
      <c r="F65" s="57">
        <v>2</v>
      </c>
      <c r="G65" s="58">
        <v>13.35</v>
      </c>
      <c r="H65" s="58">
        <v>31.19</v>
      </c>
      <c r="I65" s="59">
        <f t="shared" si="4"/>
        <v>44.54</v>
      </c>
      <c r="J65" s="59">
        <f t="shared" si="3"/>
        <v>89.08</v>
      </c>
      <c r="K65" s="27"/>
      <c r="L65" s="28"/>
      <c r="M65" s="29"/>
      <c r="N65" s="30"/>
      <c r="O65" s="31"/>
      <c r="P65" s="32"/>
      <c r="Q65" s="33"/>
      <c r="R65" s="34"/>
      <c r="S65" s="35"/>
      <c r="T65" s="36"/>
      <c r="U65" s="26"/>
      <c r="V65" s="37"/>
      <c r="W65" s="38"/>
    </row>
    <row r="66" spans="1:23" ht="25.5" x14ac:dyDescent="0.25">
      <c r="A66" s="53" t="s">
        <v>154</v>
      </c>
      <c r="B66" s="54" t="s">
        <v>161</v>
      </c>
      <c r="C66" s="55" t="s">
        <v>40</v>
      </c>
      <c r="D66" s="56" t="s">
        <v>162</v>
      </c>
      <c r="E66" s="53" t="s">
        <v>59</v>
      </c>
      <c r="F66" s="57">
        <v>25</v>
      </c>
      <c r="G66" s="58">
        <v>8.34</v>
      </c>
      <c r="H66" s="58">
        <v>15.6</v>
      </c>
      <c r="I66" s="59">
        <f t="shared" si="4"/>
        <v>23.939999999999998</v>
      </c>
      <c r="J66" s="59">
        <f t="shared" si="3"/>
        <v>598.5</v>
      </c>
      <c r="K66" s="27"/>
      <c r="L66" s="28"/>
      <c r="M66" s="29"/>
      <c r="N66" s="30"/>
      <c r="O66" s="31"/>
      <c r="P66" s="32"/>
      <c r="Q66" s="33"/>
      <c r="R66" s="34"/>
      <c r="S66" s="35"/>
      <c r="T66" s="36"/>
      <c r="U66" s="26"/>
      <c r="V66" s="37"/>
      <c r="W66" s="38"/>
    </row>
    <row r="67" spans="1:23" ht="25.5" x14ac:dyDescent="0.25">
      <c r="A67" s="53" t="s">
        <v>155</v>
      </c>
      <c r="B67" s="54" t="s">
        <v>164</v>
      </c>
      <c r="C67" s="55" t="s">
        <v>40</v>
      </c>
      <c r="D67" s="56" t="s">
        <v>165</v>
      </c>
      <c r="E67" s="53" t="s">
        <v>163</v>
      </c>
      <c r="F67" s="57">
        <v>2</v>
      </c>
      <c r="G67" s="58">
        <v>22.93</v>
      </c>
      <c r="H67" s="58">
        <v>10.88</v>
      </c>
      <c r="I67" s="59">
        <f t="shared" si="4"/>
        <v>33.81</v>
      </c>
      <c r="J67" s="59">
        <f t="shared" si="3"/>
        <v>67.62</v>
      </c>
      <c r="K67" s="27"/>
      <c r="L67" s="28"/>
      <c r="M67" s="29"/>
      <c r="N67" s="30"/>
      <c r="O67" s="31"/>
      <c r="P67" s="32"/>
      <c r="Q67" s="33"/>
      <c r="R67" s="34"/>
      <c r="S67" s="35"/>
      <c r="T67" s="36"/>
      <c r="U67" s="26"/>
      <c r="V67" s="37"/>
      <c r="W67" s="38"/>
    </row>
    <row r="68" spans="1:23" x14ac:dyDescent="0.25">
      <c r="A68" s="48" t="s">
        <v>68</v>
      </c>
      <c r="B68" s="48"/>
      <c r="C68" s="48"/>
      <c r="D68" s="49" t="s">
        <v>166</v>
      </c>
      <c r="E68" s="49"/>
      <c r="F68" s="49"/>
      <c r="G68" s="50"/>
      <c r="H68" s="50"/>
      <c r="I68" s="51"/>
      <c r="J68" s="52">
        <f>SUM(J69:J75)</f>
        <v>4315.88</v>
      </c>
      <c r="K68" s="46"/>
      <c r="L68" s="3"/>
      <c r="M68" s="4"/>
      <c r="N68" s="3"/>
      <c r="O68" s="3"/>
      <c r="P68" s="4">
        <f>SUM(P70:P230)</f>
        <v>0</v>
      </c>
      <c r="Q68" s="3"/>
      <c r="R68" s="3"/>
      <c r="S68" s="4">
        <f>SUM(S70:S230)</f>
        <v>0</v>
      </c>
      <c r="T68" s="4">
        <f>SUM(T70:T230)</f>
        <v>0</v>
      </c>
      <c r="U68" s="5"/>
      <c r="V68" s="5"/>
      <c r="W68" s="5"/>
    </row>
    <row r="69" spans="1:23" ht="25.5" x14ac:dyDescent="0.25">
      <c r="A69" s="53" t="s">
        <v>167</v>
      </c>
      <c r="B69" s="54" t="s">
        <v>174</v>
      </c>
      <c r="C69" s="55" t="s">
        <v>40</v>
      </c>
      <c r="D69" s="56" t="s">
        <v>175</v>
      </c>
      <c r="E69" s="53" t="s">
        <v>59</v>
      </c>
      <c r="F69" s="57">
        <v>64</v>
      </c>
      <c r="G69" s="58">
        <v>2.69</v>
      </c>
      <c r="H69" s="58">
        <v>8.92</v>
      </c>
      <c r="I69" s="59">
        <f t="shared" si="4"/>
        <v>11.61</v>
      </c>
      <c r="J69" s="59">
        <f t="shared" si="3"/>
        <v>743.04</v>
      </c>
      <c r="K69" s="27"/>
      <c r="L69" s="28"/>
      <c r="M69" s="29"/>
      <c r="N69" s="30"/>
      <c r="O69" s="31"/>
      <c r="P69" s="32"/>
      <c r="Q69" s="33"/>
      <c r="R69" s="34"/>
      <c r="S69" s="35"/>
      <c r="T69" s="36"/>
      <c r="U69" s="26"/>
      <c r="V69" s="37"/>
      <c r="W69" s="38"/>
    </row>
    <row r="70" spans="1:23" ht="25.5" x14ac:dyDescent="0.25">
      <c r="A70" s="53" t="s">
        <v>168</v>
      </c>
      <c r="B70" s="54" t="s">
        <v>176</v>
      </c>
      <c r="C70" s="55" t="s">
        <v>40</v>
      </c>
      <c r="D70" s="56" t="s">
        <v>177</v>
      </c>
      <c r="E70" s="53" t="s">
        <v>59</v>
      </c>
      <c r="F70" s="57">
        <v>138</v>
      </c>
      <c r="G70" s="58">
        <v>0.64</v>
      </c>
      <c r="H70" s="58">
        <v>1.18</v>
      </c>
      <c r="I70" s="59">
        <f t="shared" si="4"/>
        <v>1.8199999999999998</v>
      </c>
      <c r="J70" s="59">
        <f t="shared" si="3"/>
        <v>251.15999999999997</v>
      </c>
      <c r="K70" s="27"/>
      <c r="L70" s="28"/>
      <c r="M70" s="29"/>
      <c r="N70" s="30"/>
      <c r="O70" s="31"/>
      <c r="P70" s="32"/>
      <c r="Q70" s="33"/>
      <c r="R70" s="34"/>
      <c r="S70" s="35"/>
      <c r="T70" s="36"/>
      <c r="U70" s="26"/>
      <c r="V70" s="37"/>
      <c r="W70" s="38"/>
    </row>
    <row r="71" spans="1:23" ht="25.5" x14ac:dyDescent="0.25">
      <c r="A71" s="53" t="s">
        <v>169</v>
      </c>
      <c r="B71" s="54" t="s">
        <v>178</v>
      </c>
      <c r="C71" s="55" t="s">
        <v>40</v>
      </c>
      <c r="D71" s="56" t="s">
        <v>179</v>
      </c>
      <c r="E71" s="53" t="s">
        <v>163</v>
      </c>
      <c r="F71" s="57">
        <v>8</v>
      </c>
      <c r="G71" s="58">
        <v>2.35</v>
      </c>
      <c r="H71" s="58">
        <v>7.43</v>
      </c>
      <c r="I71" s="59">
        <f t="shared" si="4"/>
        <v>9.7799999999999994</v>
      </c>
      <c r="J71" s="59">
        <f t="shared" si="3"/>
        <v>78.239999999999995</v>
      </c>
      <c r="K71" s="27"/>
      <c r="L71" s="28"/>
      <c r="M71" s="29"/>
      <c r="N71" s="30"/>
      <c r="O71" s="31"/>
      <c r="P71" s="32"/>
      <c r="Q71" s="33"/>
      <c r="R71" s="34"/>
      <c r="S71" s="35"/>
      <c r="T71" s="36"/>
      <c r="U71" s="26"/>
      <c r="V71" s="37"/>
      <c r="W71" s="38"/>
    </row>
    <row r="72" spans="1:23" ht="25.5" x14ac:dyDescent="0.25">
      <c r="A72" s="53" t="s">
        <v>170</v>
      </c>
      <c r="B72" s="54" t="s">
        <v>180</v>
      </c>
      <c r="C72" s="55" t="s">
        <v>40</v>
      </c>
      <c r="D72" s="56" t="s">
        <v>181</v>
      </c>
      <c r="E72" s="53" t="s">
        <v>163</v>
      </c>
      <c r="F72" s="57">
        <v>2</v>
      </c>
      <c r="G72" s="58">
        <v>4.7699999999999996</v>
      </c>
      <c r="H72" s="58">
        <v>7.43</v>
      </c>
      <c r="I72" s="59">
        <f t="shared" si="4"/>
        <v>12.2</v>
      </c>
      <c r="J72" s="59">
        <f t="shared" si="3"/>
        <v>24.4</v>
      </c>
      <c r="K72" s="27"/>
      <c r="L72" s="28"/>
      <c r="M72" s="29"/>
      <c r="N72" s="30"/>
      <c r="O72" s="31"/>
      <c r="P72" s="32"/>
      <c r="Q72" s="33"/>
      <c r="R72" s="34"/>
      <c r="S72" s="35"/>
      <c r="T72" s="36"/>
      <c r="U72" s="26"/>
      <c r="V72" s="37"/>
      <c r="W72" s="38"/>
    </row>
    <row r="73" spans="1:23" ht="25.5" x14ac:dyDescent="0.25">
      <c r="A73" s="53" t="s">
        <v>171</v>
      </c>
      <c r="B73" s="54" t="s">
        <v>182</v>
      </c>
      <c r="C73" s="55" t="s">
        <v>40</v>
      </c>
      <c r="D73" s="56" t="s">
        <v>183</v>
      </c>
      <c r="E73" s="53" t="s">
        <v>184</v>
      </c>
      <c r="F73" s="57">
        <v>8</v>
      </c>
      <c r="G73" s="58">
        <v>12.97</v>
      </c>
      <c r="H73" s="58">
        <v>8.92</v>
      </c>
      <c r="I73" s="59">
        <f t="shared" si="4"/>
        <v>21.89</v>
      </c>
      <c r="J73" s="59">
        <f t="shared" si="3"/>
        <v>175.12</v>
      </c>
      <c r="K73" s="27"/>
      <c r="L73" s="28"/>
      <c r="M73" s="29"/>
      <c r="N73" s="30"/>
      <c r="O73" s="31"/>
      <c r="P73" s="32"/>
      <c r="Q73" s="33"/>
      <c r="R73" s="34"/>
      <c r="S73" s="35"/>
      <c r="T73" s="36"/>
      <c r="U73" s="26"/>
      <c r="V73" s="37"/>
      <c r="W73" s="38"/>
    </row>
    <row r="74" spans="1:23" ht="25.5" x14ac:dyDescent="0.25">
      <c r="A74" s="53" t="s">
        <v>172</v>
      </c>
      <c r="B74" s="54" t="s">
        <v>185</v>
      </c>
      <c r="C74" s="55" t="s">
        <v>40</v>
      </c>
      <c r="D74" s="56" t="s">
        <v>186</v>
      </c>
      <c r="E74" s="53" t="s">
        <v>184</v>
      </c>
      <c r="F74" s="57">
        <v>2</v>
      </c>
      <c r="G74" s="58">
        <v>17.649999999999999</v>
      </c>
      <c r="H74" s="58">
        <v>14.87</v>
      </c>
      <c r="I74" s="59">
        <f t="shared" si="4"/>
        <v>32.519999999999996</v>
      </c>
      <c r="J74" s="59">
        <f t="shared" si="3"/>
        <v>65.039999999999992</v>
      </c>
      <c r="K74" s="27"/>
      <c r="L74" s="28"/>
      <c r="M74" s="29"/>
      <c r="N74" s="30"/>
      <c r="O74" s="31"/>
      <c r="P74" s="32"/>
      <c r="Q74" s="33"/>
      <c r="R74" s="34"/>
      <c r="S74" s="35"/>
      <c r="T74" s="36"/>
      <c r="U74" s="26"/>
      <c r="V74" s="37"/>
      <c r="W74" s="38"/>
    </row>
    <row r="75" spans="1:23" ht="51" x14ac:dyDescent="0.25">
      <c r="A75" s="53" t="s">
        <v>173</v>
      </c>
      <c r="B75" s="54" t="s">
        <v>187</v>
      </c>
      <c r="C75" s="55" t="s">
        <v>40</v>
      </c>
      <c r="D75" s="56" t="s">
        <v>221</v>
      </c>
      <c r="E75" s="53" t="s">
        <v>163</v>
      </c>
      <c r="F75" s="57">
        <v>12</v>
      </c>
      <c r="G75" s="58">
        <v>236.35</v>
      </c>
      <c r="H75" s="58">
        <v>11.89</v>
      </c>
      <c r="I75" s="59">
        <f t="shared" si="4"/>
        <v>248.24</v>
      </c>
      <c r="J75" s="59">
        <f t="shared" si="3"/>
        <v>2978.88</v>
      </c>
      <c r="K75" s="27"/>
      <c r="L75" s="28"/>
      <c r="M75" s="29"/>
      <c r="N75" s="30"/>
      <c r="O75" s="31"/>
      <c r="P75" s="32"/>
      <c r="Q75" s="33"/>
      <c r="R75" s="34"/>
      <c r="S75" s="35"/>
      <c r="T75" s="36"/>
      <c r="U75" s="26"/>
      <c r="V75" s="37"/>
      <c r="W75" s="38"/>
    </row>
    <row r="76" spans="1:23" s="70" customFormat="1" ht="25.5" x14ac:dyDescent="0.25">
      <c r="A76" s="61" t="s">
        <v>196</v>
      </c>
      <c r="B76" s="61"/>
      <c r="C76" s="61"/>
      <c r="D76" s="62" t="s">
        <v>198</v>
      </c>
      <c r="E76" s="62"/>
      <c r="F76" s="62"/>
      <c r="G76" s="63"/>
      <c r="H76" s="63"/>
      <c r="I76" s="64"/>
      <c r="J76" s="65">
        <f>J77+J84</f>
        <v>21735.857840000001</v>
      </c>
      <c r="K76" s="66"/>
      <c r="L76" s="67"/>
      <c r="M76" s="68"/>
      <c r="N76" s="67"/>
      <c r="O76" s="67"/>
      <c r="P76" s="68">
        <f>SUM(P78:P240)</f>
        <v>0</v>
      </c>
      <c r="Q76" s="67"/>
      <c r="R76" s="67"/>
      <c r="S76" s="68">
        <f>SUM(S78:S240)</f>
        <v>0</v>
      </c>
      <c r="T76" s="68">
        <f>SUM(T78:T240)</f>
        <v>0</v>
      </c>
      <c r="U76" s="69"/>
      <c r="V76" s="69"/>
      <c r="W76" s="69"/>
    </row>
    <row r="77" spans="1:23" x14ac:dyDescent="0.25">
      <c r="A77" s="48" t="s">
        <v>197</v>
      </c>
      <c r="B77" s="48"/>
      <c r="C77" s="48"/>
      <c r="D77" s="49" t="s">
        <v>199</v>
      </c>
      <c r="E77" s="49"/>
      <c r="F77" s="49"/>
      <c r="G77" s="50"/>
      <c r="H77" s="50"/>
      <c r="I77" s="51"/>
      <c r="J77" s="52">
        <f>SUM(J78:J83)</f>
        <v>18957.252400000001</v>
      </c>
      <c r="K77" s="46"/>
      <c r="L77" s="3"/>
      <c r="M77" s="4"/>
      <c r="N77" s="3"/>
      <c r="O77" s="3"/>
      <c r="P77" s="4">
        <f>SUM(P79:P241)</f>
        <v>0</v>
      </c>
      <c r="Q77" s="3"/>
      <c r="R77" s="3"/>
      <c r="S77" s="4">
        <f>SUM(S79:S241)</f>
        <v>0</v>
      </c>
      <c r="T77" s="4">
        <f>SUM(T79:T241)</f>
        <v>0</v>
      </c>
      <c r="U77" s="5"/>
      <c r="V77" s="5"/>
      <c r="W77" s="5"/>
    </row>
    <row r="78" spans="1:23" ht="25.5" x14ac:dyDescent="0.25">
      <c r="A78" s="53" t="s">
        <v>200</v>
      </c>
      <c r="B78" s="54" t="s">
        <v>127</v>
      </c>
      <c r="C78" s="55" t="s">
        <v>40</v>
      </c>
      <c r="D78" s="56" t="s">
        <v>205</v>
      </c>
      <c r="E78" s="53" t="s">
        <v>56</v>
      </c>
      <c r="F78" s="57">
        <f>133.5*0.05</f>
        <v>6.6750000000000007</v>
      </c>
      <c r="G78" s="58">
        <v>222.8</v>
      </c>
      <c r="H78" s="58">
        <v>199.94</v>
      </c>
      <c r="I78" s="59">
        <f t="shared" ref="I78:I83" si="5">G78+H78</f>
        <v>422.74</v>
      </c>
      <c r="J78" s="59">
        <f t="shared" ref="J78:J81" si="6">F78*I78</f>
        <v>2821.7895000000003</v>
      </c>
      <c r="K78" s="27"/>
      <c r="L78" s="28"/>
      <c r="M78" s="29"/>
      <c r="N78" s="30"/>
      <c r="O78" s="31"/>
      <c r="P78" s="32"/>
      <c r="Q78" s="33"/>
      <c r="R78" s="34"/>
      <c r="S78" s="35"/>
      <c r="T78" s="36"/>
      <c r="U78" s="26"/>
      <c r="V78" s="37"/>
      <c r="W78" s="38"/>
    </row>
    <row r="79" spans="1:23" ht="38.25" x14ac:dyDescent="0.25">
      <c r="A79" s="53" t="s">
        <v>201</v>
      </c>
      <c r="B79" s="54" t="s">
        <v>129</v>
      </c>
      <c r="C79" s="55" t="s">
        <v>40</v>
      </c>
      <c r="D79" s="56" t="s">
        <v>204</v>
      </c>
      <c r="E79" s="53" t="s">
        <v>43</v>
      </c>
      <c r="F79" s="57">
        <v>133.5</v>
      </c>
      <c r="G79" s="58">
        <v>4.97</v>
      </c>
      <c r="H79" s="58">
        <v>15.28</v>
      </c>
      <c r="I79" s="59">
        <f t="shared" si="5"/>
        <v>20.25</v>
      </c>
      <c r="J79" s="59">
        <f t="shared" si="6"/>
        <v>2703.375</v>
      </c>
      <c r="K79" s="27"/>
      <c r="L79" s="28"/>
      <c r="M79" s="29"/>
      <c r="N79" s="30"/>
      <c r="O79" s="31"/>
      <c r="P79" s="32"/>
      <c r="Q79" s="33"/>
      <c r="R79" s="34"/>
      <c r="S79" s="35"/>
      <c r="T79" s="36"/>
      <c r="U79" s="26"/>
      <c r="V79" s="37"/>
      <c r="W79" s="38"/>
    </row>
    <row r="80" spans="1:23" ht="76.5" x14ac:dyDescent="0.25">
      <c r="A80" s="53" t="s">
        <v>202</v>
      </c>
      <c r="B80" s="54" t="s">
        <v>123</v>
      </c>
      <c r="C80" s="55" t="s">
        <v>40</v>
      </c>
      <c r="D80" s="56" t="s">
        <v>206</v>
      </c>
      <c r="E80" s="53" t="s">
        <v>43</v>
      </c>
      <c r="F80" s="57">
        <v>133.5</v>
      </c>
      <c r="G80" s="58">
        <v>21.19</v>
      </c>
      <c r="H80" s="58">
        <v>9.5500000000000007</v>
      </c>
      <c r="I80" s="59">
        <f t="shared" si="5"/>
        <v>30.740000000000002</v>
      </c>
      <c r="J80" s="59">
        <f t="shared" si="6"/>
        <v>4103.79</v>
      </c>
      <c r="K80" s="27"/>
      <c r="L80" s="28"/>
      <c r="M80" s="29"/>
      <c r="N80" s="30"/>
      <c r="O80" s="31"/>
      <c r="P80" s="32"/>
      <c r="Q80" s="33"/>
      <c r="R80" s="34"/>
      <c r="S80" s="35"/>
      <c r="T80" s="36"/>
      <c r="U80" s="26"/>
      <c r="V80" s="37"/>
      <c r="W80" s="38"/>
    </row>
    <row r="81" spans="1:23" ht="38.25" x14ac:dyDescent="0.25">
      <c r="A81" s="53" t="s">
        <v>203</v>
      </c>
      <c r="B81" s="60" t="s">
        <v>125</v>
      </c>
      <c r="C81" s="55" t="s">
        <v>40</v>
      </c>
      <c r="D81" s="56" t="s">
        <v>207</v>
      </c>
      <c r="E81" s="53" t="s">
        <v>43</v>
      </c>
      <c r="F81" s="57">
        <v>133.5</v>
      </c>
      <c r="G81" s="58">
        <v>0.64</v>
      </c>
      <c r="H81" s="58">
        <v>6.38</v>
      </c>
      <c r="I81" s="59">
        <f t="shared" si="5"/>
        <v>7.02</v>
      </c>
      <c r="J81" s="59">
        <f t="shared" si="6"/>
        <v>937.17</v>
      </c>
      <c r="K81" s="27"/>
      <c r="L81" s="28"/>
      <c r="M81" s="29"/>
      <c r="N81" s="30"/>
      <c r="O81" s="31"/>
      <c r="P81" s="32"/>
      <c r="Q81" s="33"/>
      <c r="R81" s="34"/>
      <c r="S81" s="35"/>
      <c r="T81" s="36"/>
      <c r="U81" s="26"/>
      <c r="V81" s="37"/>
      <c r="W81" s="38"/>
    </row>
    <row r="82" spans="1:23" ht="76.5" x14ac:dyDescent="0.25">
      <c r="A82" s="53" t="s">
        <v>210</v>
      </c>
      <c r="B82" s="54" t="s">
        <v>208</v>
      </c>
      <c r="C82" s="55" t="s">
        <v>40</v>
      </c>
      <c r="D82" s="56" t="s">
        <v>209</v>
      </c>
      <c r="E82" s="53" t="s">
        <v>59</v>
      </c>
      <c r="F82" s="57">
        <v>134.30000000000001</v>
      </c>
      <c r="G82" s="58">
        <v>14.14</v>
      </c>
      <c r="H82" s="58">
        <v>0.76</v>
      </c>
      <c r="I82" s="59">
        <f t="shared" si="5"/>
        <v>14.9</v>
      </c>
      <c r="J82" s="59">
        <f t="shared" si="3"/>
        <v>2001.0700000000002</v>
      </c>
      <c r="K82" s="27"/>
      <c r="L82" s="28"/>
      <c r="M82" s="29"/>
      <c r="N82" s="30"/>
      <c r="O82" s="31"/>
      <c r="P82" s="32"/>
      <c r="Q82" s="33"/>
      <c r="R82" s="34"/>
      <c r="S82" s="35"/>
      <c r="T82" s="36"/>
      <c r="U82" s="26"/>
      <c r="V82" s="37"/>
      <c r="W82" s="38"/>
    </row>
    <row r="83" spans="1:23" ht="38.25" x14ac:dyDescent="0.25">
      <c r="A83" s="53" t="s">
        <v>211</v>
      </c>
      <c r="B83" s="54" t="s">
        <v>212</v>
      </c>
      <c r="C83" s="55" t="s">
        <v>40</v>
      </c>
      <c r="D83" s="56" t="s">
        <v>213</v>
      </c>
      <c r="E83" s="53" t="s">
        <v>43</v>
      </c>
      <c r="F83" s="57">
        <v>68.03</v>
      </c>
      <c r="G83" s="58">
        <v>75.83</v>
      </c>
      <c r="H83" s="58">
        <v>18.100000000000001</v>
      </c>
      <c r="I83" s="59">
        <f t="shared" si="5"/>
        <v>93.93</v>
      </c>
      <c r="J83" s="59">
        <f t="shared" si="3"/>
        <v>6390.0579000000007</v>
      </c>
      <c r="K83" s="27"/>
      <c r="L83" s="28"/>
      <c r="M83" s="29"/>
      <c r="N83" s="30"/>
      <c r="O83" s="31"/>
      <c r="P83" s="32"/>
      <c r="Q83" s="33"/>
      <c r="R83" s="34"/>
      <c r="S83" s="35"/>
      <c r="T83" s="36"/>
      <c r="U83" s="26"/>
      <c r="V83" s="37"/>
      <c r="W83" s="38"/>
    </row>
    <row r="84" spans="1:23" x14ac:dyDescent="0.25">
      <c r="A84" s="48" t="s">
        <v>214</v>
      </c>
      <c r="B84" s="48"/>
      <c r="C84" s="48"/>
      <c r="D84" s="49" t="s">
        <v>215</v>
      </c>
      <c r="E84" s="49"/>
      <c r="F84" s="49"/>
      <c r="G84" s="50"/>
      <c r="H84" s="50"/>
      <c r="I84" s="51"/>
      <c r="J84" s="52">
        <f>SUM(J85:J86)</f>
        <v>2778.6054399999994</v>
      </c>
      <c r="K84" s="46"/>
      <c r="L84" s="3"/>
      <c r="M84" s="4"/>
      <c r="N84" s="3"/>
      <c r="O84" s="3"/>
      <c r="P84" s="4">
        <f>SUM(P86:P248)</f>
        <v>0</v>
      </c>
      <c r="Q84" s="3"/>
      <c r="R84" s="3"/>
      <c r="S84" s="4">
        <f>SUM(S86:S248)</f>
        <v>0</v>
      </c>
      <c r="T84" s="4">
        <f>SUM(T86:T248)</f>
        <v>0</v>
      </c>
      <c r="U84" s="5"/>
      <c r="V84" s="5"/>
      <c r="W84" s="5"/>
    </row>
    <row r="85" spans="1:23" ht="38.25" x14ac:dyDescent="0.25">
      <c r="A85" s="53" t="s">
        <v>218</v>
      </c>
      <c r="B85" s="54" t="s">
        <v>216</v>
      </c>
      <c r="C85" s="55" t="s">
        <v>40</v>
      </c>
      <c r="D85" s="56" t="s">
        <v>217</v>
      </c>
      <c r="E85" s="53" t="s">
        <v>56</v>
      </c>
      <c r="F85" s="57">
        <v>2.08</v>
      </c>
      <c r="G85" s="58">
        <v>246.26</v>
      </c>
      <c r="H85" s="58">
        <v>269.06</v>
      </c>
      <c r="I85" s="59">
        <f t="shared" si="4"/>
        <v>515.31999999999994</v>
      </c>
      <c r="J85" s="59">
        <f t="shared" si="3"/>
        <v>1071.8655999999999</v>
      </c>
      <c r="K85" s="27"/>
      <c r="L85" s="28"/>
      <c r="M85" s="29"/>
      <c r="N85" s="30"/>
      <c r="O85" s="31"/>
      <c r="P85" s="32"/>
      <c r="Q85" s="33"/>
      <c r="R85" s="34"/>
      <c r="S85" s="35"/>
      <c r="T85" s="36"/>
      <c r="U85" s="26"/>
      <c r="V85" s="37"/>
      <c r="W85" s="38"/>
    </row>
    <row r="86" spans="1:23" ht="25.5" x14ac:dyDescent="0.25">
      <c r="A86" s="53" t="s">
        <v>346</v>
      </c>
      <c r="B86" s="54" t="s">
        <v>216</v>
      </c>
      <c r="C86" s="55" t="s">
        <v>40</v>
      </c>
      <c r="D86" s="56" t="s">
        <v>219</v>
      </c>
      <c r="E86" s="53" t="s">
        <v>56</v>
      </c>
      <c r="F86" s="57">
        <v>3.3119999999999998</v>
      </c>
      <c r="G86" s="58">
        <v>246.26</v>
      </c>
      <c r="H86" s="58">
        <v>269.06</v>
      </c>
      <c r="I86" s="59">
        <f t="shared" ref="I86:I145" si="7">G86+H86</f>
        <v>515.31999999999994</v>
      </c>
      <c r="J86" s="59">
        <f t="shared" ref="J86:J148" si="8">F86*I86</f>
        <v>1706.7398399999997</v>
      </c>
      <c r="K86" s="27"/>
      <c r="L86" s="28"/>
      <c r="M86" s="29"/>
      <c r="N86" s="30"/>
      <c r="O86" s="31"/>
      <c r="P86" s="32"/>
      <c r="Q86" s="33"/>
      <c r="R86" s="34"/>
      <c r="S86" s="35"/>
      <c r="T86" s="36"/>
      <c r="U86" s="26"/>
      <c r="V86" s="37"/>
      <c r="W86" s="38"/>
    </row>
    <row r="87" spans="1:23" s="70" customFormat="1" ht="25.5" x14ac:dyDescent="0.25">
      <c r="A87" s="61" t="s">
        <v>222</v>
      </c>
      <c r="B87" s="61"/>
      <c r="C87" s="61"/>
      <c r="D87" s="62" t="s">
        <v>224</v>
      </c>
      <c r="E87" s="62"/>
      <c r="F87" s="62"/>
      <c r="G87" s="63"/>
      <c r="H87" s="63"/>
      <c r="I87" s="64"/>
      <c r="J87" s="65">
        <f>J88+J92+J97+J99+J105+J108+J110+J112+J116</f>
        <v>37709.168100000003</v>
      </c>
      <c r="K87" s="66"/>
      <c r="L87" s="67"/>
      <c r="M87" s="68"/>
      <c r="N87" s="67"/>
      <c r="O87" s="67"/>
      <c r="P87" s="68">
        <f>SUM(P89:P251)</f>
        <v>0</v>
      </c>
      <c r="Q87" s="67"/>
      <c r="R87" s="67"/>
      <c r="S87" s="68">
        <f>SUM(S89:S251)</f>
        <v>0</v>
      </c>
      <c r="T87" s="68">
        <f>SUM(T89:T251)</f>
        <v>0</v>
      </c>
      <c r="U87" s="69"/>
      <c r="V87" s="69"/>
      <c r="W87" s="69"/>
    </row>
    <row r="88" spans="1:23" x14ac:dyDescent="0.25">
      <c r="A88" s="48" t="s">
        <v>223</v>
      </c>
      <c r="B88" s="48"/>
      <c r="C88" s="48"/>
      <c r="D88" s="49" t="s">
        <v>225</v>
      </c>
      <c r="E88" s="49"/>
      <c r="F88" s="49"/>
      <c r="G88" s="50"/>
      <c r="H88" s="50"/>
      <c r="I88" s="51"/>
      <c r="J88" s="52">
        <f>SUM(J89:J91)</f>
        <v>2902.1287999999995</v>
      </c>
      <c r="K88" s="46"/>
      <c r="L88" s="3"/>
      <c r="M88" s="4"/>
      <c r="N88" s="3"/>
      <c r="O88" s="3"/>
      <c r="P88" s="4">
        <f>SUM(P90:P252)</f>
        <v>0</v>
      </c>
      <c r="Q88" s="3"/>
      <c r="R88" s="3"/>
      <c r="S88" s="4">
        <f>SUM(S90:S252)</f>
        <v>0</v>
      </c>
      <c r="T88" s="4">
        <f>SUM(T90:T252)</f>
        <v>0</v>
      </c>
      <c r="U88" s="5"/>
      <c r="V88" s="5"/>
      <c r="W88" s="5"/>
    </row>
    <row r="89" spans="1:23" ht="38.25" x14ac:dyDescent="0.25">
      <c r="A89" s="53" t="s">
        <v>227</v>
      </c>
      <c r="B89" s="54" t="s">
        <v>226</v>
      </c>
      <c r="C89" s="55" t="s">
        <v>40</v>
      </c>
      <c r="D89" s="56" t="s">
        <v>228</v>
      </c>
      <c r="E89" s="53" t="s">
        <v>56</v>
      </c>
      <c r="F89" s="57">
        <v>2.85</v>
      </c>
      <c r="G89" s="58">
        <v>0</v>
      </c>
      <c r="H89" s="58">
        <v>50.72</v>
      </c>
      <c r="I89" s="59">
        <f t="shared" si="7"/>
        <v>50.72</v>
      </c>
      <c r="J89" s="59">
        <f t="shared" si="8"/>
        <v>144.55199999999999</v>
      </c>
      <c r="K89" s="27"/>
      <c r="L89" s="28"/>
      <c r="M89" s="29"/>
      <c r="N89" s="30"/>
      <c r="O89" s="31"/>
      <c r="P89" s="32"/>
      <c r="Q89" s="33"/>
      <c r="R89" s="34"/>
      <c r="S89" s="35"/>
      <c r="T89" s="36"/>
      <c r="U89" s="26"/>
      <c r="V89" s="37"/>
      <c r="W89" s="38"/>
    </row>
    <row r="90" spans="1:23" ht="25.5" x14ac:dyDescent="0.25">
      <c r="A90" s="53" t="s">
        <v>229</v>
      </c>
      <c r="B90" s="54" t="s">
        <v>190</v>
      </c>
      <c r="C90" s="55" t="s">
        <v>40</v>
      </c>
      <c r="D90" s="56" t="s">
        <v>231</v>
      </c>
      <c r="E90" s="53" t="s">
        <v>56</v>
      </c>
      <c r="F90" s="57">
        <v>18.47</v>
      </c>
      <c r="G90" s="58">
        <v>0</v>
      </c>
      <c r="H90" s="58">
        <v>139.47999999999999</v>
      </c>
      <c r="I90" s="59">
        <f t="shared" si="7"/>
        <v>139.47999999999999</v>
      </c>
      <c r="J90" s="59">
        <f t="shared" si="8"/>
        <v>2576.1955999999996</v>
      </c>
      <c r="K90" s="27"/>
      <c r="L90" s="28"/>
      <c r="M90" s="29"/>
      <c r="N90" s="30"/>
      <c r="O90" s="31"/>
      <c r="P90" s="32"/>
      <c r="Q90" s="33"/>
      <c r="R90" s="34"/>
      <c r="S90" s="35"/>
      <c r="T90" s="36"/>
      <c r="U90" s="26"/>
      <c r="V90" s="37"/>
      <c r="W90" s="38"/>
    </row>
    <row r="91" spans="1:23" ht="25.5" x14ac:dyDescent="0.25">
      <c r="A91" s="53" t="s">
        <v>230</v>
      </c>
      <c r="B91" s="54" t="s">
        <v>232</v>
      </c>
      <c r="C91" s="55" t="s">
        <v>40</v>
      </c>
      <c r="D91" s="56" t="s">
        <v>233</v>
      </c>
      <c r="E91" s="53" t="s">
        <v>43</v>
      </c>
      <c r="F91" s="57">
        <v>9.24</v>
      </c>
      <c r="G91" s="58">
        <v>0</v>
      </c>
      <c r="H91" s="58">
        <v>19.63</v>
      </c>
      <c r="I91" s="59">
        <f t="shared" si="7"/>
        <v>19.63</v>
      </c>
      <c r="J91" s="59">
        <f t="shared" si="8"/>
        <v>181.38120000000001</v>
      </c>
      <c r="K91" s="27"/>
      <c r="L91" s="28"/>
      <c r="M91" s="29"/>
      <c r="N91" s="30"/>
      <c r="O91" s="31"/>
      <c r="P91" s="32"/>
      <c r="Q91" s="33"/>
      <c r="R91" s="34"/>
      <c r="S91" s="35"/>
      <c r="T91" s="36"/>
      <c r="U91" s="26"/>
      <c r="V91" s="37"/>
      <c r="W91" s="38"/>
    </row>
    <row r="92" spans="1:23" x14ac:dyDescent="0.25">
      <c r="A92" s="48" t="s">
        <v>238</v>
      </c>
      <c r="B92" s="48"/>
      <c r="C92" s="48"/>
      <c r="D92" s="49" t="s">
        <v>199</v>
      </c>
      <c r="E92" s="49"/>
      <c r="F92" s="49"/>
      <c r="G92" s="50"/>
      <c r="H92" s="50"/>
      <c r="I92" s="51"/>
      <c r="J92" s="52">
        <f>SUM(J93:J96)</f>
        <v>2446.7786000000001</v>
      </c>
      <c r="K92" s="46"/>
      <c r="L92" s="3"/>
      <c r="M92" s="4"/>
      <c r="N92" s="3"/>
      <c r="O92" s="3"/>
      <c r="P92" s="4">
        <f>SUM(P94:P256)</f>
        <v>0</v>
      </c>
      <c r="Q92" s="3"/>
      <c r="R92" s="3"/>
      <c r="S92" s="4">
        <f>SUM(S94:S256)</f>
        <v>0</v>
      </c>
      <c r="T92" s="4">
        <f>SUM(T94:T256)</f>
        <v>0</v>
      </c>
      <c r="U92" s="5"/>
      <c r="V92" s="5"/>
      <c r="W92" s="5"/>
    </row>
    <row r="93" spans="1:23" ht="38.25" x14ac:dyDescent="0.25">
      <c r="A93" s="53" t="s">
        <v>239</v>
      </c>
      <c r="B93" s="54" t="s">
        <v>129</v>
      </c>
      <c r="C93" s="55" t="s">
        <v>40</v>
      </c>
      <c r="D93" s="56" t="s">
        <v>234</v>
      </c>
      <c r="E93" s="53" t="s">
        <v>43</v>
      </c>
      <c r="F93" s="57">
        <v>35.86</v>
      </c>
      <c r="G93" s="58">
        <v>4.97</v>
      </c>
      <c r="H93" s="58">
        <v>15.28</v>
      </c>
      <c r="I93" s="59">
        <f t="shared" si="7"/>
        <v>20.25</v>
      </c>
      <c r="J93" s="59">
        <f t="shared" si="8"/>
        <v>726.16499999999996</v>
      </c>
      <c r="K93" s="27"/>
      <c r="L93" s="28"/>
      <c r="M93" s="29"/>
      <c r="N93" s="30"/>
      <c r="O93" s="31"/>
      <c r="P93" s="32"/>
      <c r="Q93" s="33"/>
      <c r="R93" s="34"/>
      <c r="S93" s="35"/>
      <c r="T93" s="36"/>
      <c r="U93" s="26"/>
      <c r="V93" s="37"/>
      <c r="W93" s="38"/>
    </row>
    <row r="94" spans="1:23" ht="76.5" x14ac:dyDescent="0.25">
      <c r="A94" s="53" t="s">
        <v>240</v>
      </c>
      <c r="B94" s="54" t="s">
        <v>123</v>
      </c>
      <c r="C94" s="55" t="s">
        <v>40</v>
      </c>
      <c r="D94" s="56" t="s">
        <v>235</v>
      </c>
      <c r="E94" s="53" t="s">
        <v>43</v>
      </c>
      <c r="F94" s="57">
        <v>35.86</v>
      </c>
      <c r="G94" s="58">
        <v>21.19</v>
      </c>
      <c r="H94" s="58">
        <v>9.5500000000000007</v>
      </c>
      <c r="I94" s="59">
        <f t="shared" si="7"/>
        <v>30.740000000000002</v>
      </c>
      <c r="J94" s="59">
        <f t="shared" si="8"/>
        <v>1102.3364000000001</v>
      </c>
      <c r="K94" s="27"/>
      <c r="L94" s="28"/>
      <c r="M94" s="29"/>
      <c r="N94" s="30"/>
      <c r="O94" s="31"/>
      <c r="P94" s="32"/>
      <c r="Q94" s="33"/>
      <c r="R94" s="34"/>
      <c r="S94" s="35"/>
      <c r="T94" s="36"/>
      <c r="U94" s="26"/>
      <c r="V94" s="37"/>
      <c r="W94" s="38"/>
    </row>
    <row r="95" spans="1:23" ht="38.25" x14ac:dyDescent="0.25">
      <c r="A95" s="53" t="s">
        <v>241</v>
      </c>
      <c r="B95" s="60" t="s">
        <v>125</v>
      </c>
      <c r="C95" s="55" t="s">
        <v>40</v>
      </c>
      <c r="D95" s="56" t="s">
        <v>236</v>
      </c>
      <c r="E95" s="53" t="s">
        <v>43</v>
      </c>
      <c r="F95" s="57">
        <v>35.86</v>
      </c>
      <c r="G95" s="58">
        <v>0.64</v>
      </c>
      <c r="H95" s="58">
        <v>6.38</v>
      </c>
      <c r="I95" s="59">
        <f t="shared" si="7"/>
        <v>7.02</v>
      </c>
      <c r="J95" s="59">
        <f t="shared" si="8"/>
        <v>251.73719999999997</v>
      </c>
      <c r="K95" s="27"/>
      <c r="L95" s="28"/>
      <c r="M95" s="29"/>
      <c r="N95" s="30"/>
      <c r="O95" s="31"/>
      <c r="P95" s="32"/>
      <c r="Q95" s="33"/>
      <c r="R95" s="34"/>
      <c r="S95" s="35"/>
      <c r="T95" s="36"/>
      <c r="U95" s="26"/>
      <c r="V95" s="37"/>
      <c r="W95" s="38"/>
    </row>
    <row r="96" spans="1:23" ht="76.5" x14ac:dyDescent="0.25">
      <c r="A96" s="53" t="s">
        <v>242</v>
      </c>
      <c r="B96" s="54" t="s">
        <v>208</v>
      </c>
      <c r="C96" s="55" t="s">
        <v>40</v>
      </c>
      <c r="D96" s="56" t="s">
        <v>237</v>
      </c>
      <c r="E96" s="53" t="s">
        <v>59</v>
      </c>
      <c r="F96" s="57">
        <v>24.6</v>
      </c>
      <c r="G96" s="58">
        <v>14.14</v>
      </c>
      <c r="H96" s="58">
        <v>0.76</v>
      </c>
      <c r="I96" s="59">
        <f t="shared" si="7"/>
        <v>14.9</v>
      </c>
      <c r="J96" s="59">
        <f t="shared" si="8"/>
        <v>366.54</v>
      </c>
      <c r="K96" s="27"/>
      <c r="L96" s="28"/>
      <c r="M96" s="29"/>
      <c r="N96" s="30"/>
      <c r="O96" s="31"/>
      <c r="P96" s="32"/>
      <c r="Q96" s="33"/>
      <c r="R96" s="34"/>
      <c r="S96" s="35"/>
      <c r="T96" s="36"/>
      <c r="U96" s="26"/>
      <c r="V96" s="37"/>
      <c r="W96" s="38"/>
    </row>
    <row r="97" spans="1:23" x14ac:dyDescent="0.25">
      <c r="A97" s="48" t="s">
        <v>243</v>
      </c>
      <c r="B97" s="48"/>
      <c r="C97" s="48"/>
      <c r="D97" s="49" t="s">
        <v>143</v>
      </c>
      <c r="E97" s="49"/>
      <c r="F97" s="49"/>
      <c r="G97" s="50"/>
      <c r="H97" s="50"/>
      <c r="I97" s="51"/>
      <c r="J97" s="52">
        <f>J98</f>
        <v>2106.6276000000003</v>
      </c>
      <c r="K97" s="46"/>
      <c r="L97" s="3"/>
      <c r="M97" s="4"/>
      <c r="N97" s="3"/>
      <c r="O97" s="3"/>
      <c r="P97" s="4">
        <f>SUM(P99:P261)</f>
        <v>0</v>
      </c>
      <c r="Q97" s="3"/>
      <c r="R97" s="3"/>
      <c r="S97" s="4">
        <f>SUM(S99:S261)</f>
        <v>0</v>
      </c>
      <c r="T97" s="4">
        <f>SUM(T99:T261)</f>
        <v>0</v>
      </c>
      <c r="U97" s="5"/>
      <c r="V97" s="5"/>
      <c r="W97" s="5"/>
    </row>
    <row r="98" spans="1:23" ht="25.5" x14ac:dyDescent="0.25">
      <c r="A98" s="53" t="s">
        <v>244</v>
      </c>
      <c r="B98" s="54" t="s">
        <v>144</v>
      </c>
      <c r="C98" s="55" t="s">
        <v>40</v>
      </c>
      <c r="D98" s="56" t="s">
        <v>145</v>
      </c>
      <c r="E98" s="53" t="s">
        <v>43</v>
      </c>
      <c r="F98" s="57">
        <f>F91</f>
        <v>9.24</v>
      </c>
      <c r="G98" s="58">
        <v>227.99</v>
      </c>
      <c r="H98" s="58">
        <v>0</v>
      </c>
      <c r="I98" s="59">
        <f t="shared" si="7"/>
        <v>227.99</v>
      </c>
      <c r="J98" s="59">
        <f t="shared" si="8"/>
        <v>2106.6276000000003</v>
      </c>
      <c r="K98" s="27"/>
      <c r="L98" s="28"/>
      <c r="M98" s="29"/>
      <c r="N98" s="30"/>
      <c r="O98" s="31"/>
      <c r="P98" s="32"/>
      <c r="Q98" s="33"/>
      <c r="R98" s="34"/>
      <c r="S98" s="35"/>
      <c r="T98" s="36"/>
      <c r="U98" s="26"/>
      <c r="V98" s="37"/>
      <c r="W98" s="38"/>
    </row>
    <row r="99" spans="1:23" x14ac:dyDescent="0.25">
      <c r="A99" s="48" t="s">
        <v>252</v>
      </c>
      <c r="B99" s="48"/>
      <c r="C99" s="48"/>
      <c r="D99" s="49" t="s">
        <v>245</v>
      </c>
      <c r="E99" s="49"/>
      <c r="F99" s="49"/>
      <c r="G99" s="50"/>
      <c r="H99" s="50"/>
      <c r="I99" s="51"/>
      <c r="J99" s="52">
        <f>SUM(J100:J104)</f>
        <v>3771.9046000000008</v>
      </c>
      <c r="K99" s="46"/>
      <c r="L99" s="3"/>
      <c r="M99" s="4"/>
      <c r="N99" s="3"/>
      <c r="O99" s="3"/>
      <c r="P99" s="4">
        <f>SUM(P101:P263)</f>
        <v>0</v>
      </c>
      <c r="Q99" s="3"/>
      <c r="R99" s="3"/>
      <c r="S99" s="4">
        <f>SUM(S101:S263)</f>
        <v>0</v>
      </c>
      <c r="T99" s="4">
        <f>SUM(T101:T263)</f>
        <v>0</v>
      </c>
      <c r="U99" s="5"/>
      <c r="V99" s="5"/>
      <c r="W99" s="5"/>
    </row>
    <row r="100" spans="1:23" ht="25.5" x14ac:dyDescent="0.25">
      <c r="A100" s="53" t="s">
        <v>251</v>
      </c>
      <c r="B100" s="54" t="s">
        <v>127</v>
      </c>
      <c r="C100" s="55" t="s">
        <v>40</v>
      </c>
      <c r="D100" s="56" t="s">
        <v>246</v>
      </c>
      <c r="E100" s="53" t="s">
        <v>56</v>
      </c>
      <c r="F100" s="57">
        <v>1.56</v>
      </c>
      <c r="G100" s="58">
        <v>222.8</v>
      </c>
      <c r="H100" s="58">
        <v>199.94</v>
      </c>
      <c r="I100" s="59">
        <f t="shared" si="7"/>
        <v>422.74</v>
      </c>
      <c r="J100" s="59">
        <f t="shared" si="8"/>
        <v>659.47440000000006</v>
      </c>
      <c r="K100" s="27"/>
      <c r="L100" s="28"/>
      <c r="M100" s="29"/>
      <c r="N100" s="30"/>
      <c r="O100" s="31"/>
      <c r="P100" s="32"/>
      <c r="Q100" s="33"/>
      <c r="R100" s="34"/>
      <c r="S100" s="35"/>
      <c r="T100" s="36"/>
      <c r="U100" s="26"/>
      <c r="V100" s="37"/>
      <c r="W100" s="38"/>
    </row>
    <row r="101" spans="1:23" ht="25.5" x14ac:dyDescent="0.25">
      <c r="A101" s="53" t="s">
        <v>253</v>
      </c>
      <c r="B101" s="54" t="s">
        <v>129</v>
      </c>
      <c r="C101" s="55" t="s">
        <v>40</v>
      </c>
      <c r="D101" s="56" t="s">
        <v>247</v>
      </c>
      <c r="E101" s="53" t="s">
        <v>43</v>
      </c>
      <c r="F101" s="57">
        <v>39.020000000000003</v>
      </c>
      <c r="G101" s="58">
        <v>4.97</v>
      </c>
      <c r="H101" s="58">
        <v>15.28</v>
      </c>
      <c r="I101" s="59">
        <f t="shared" si="7"/>
        <v>20.25</v>
      </c>
      <c r="J101" s="59">
        <f t="shared" si="8"/>
        <v>790.15500000000009</v>
      </c>
      <c r="K101" s="27"/>
      <c r="L101" s="28"/>
      <c r="M101" s="29"/>
      <c r="N101" s="30"/>
      <c r="O101" s="31"/>
      <c r="P101" s="32"/>
      <c r="Q101" s="33"/>
      <c r="R101" s="34"/>
      <c r="S101" s="35"/>
      <c r="T101" s="36"/>
      <c r="U101" s="26"/>
      <c r="V101" s="37"/>
      <c r="W101" s="38"/>
    </row>
    <row r="102" spans="1:23" ht="63.75" x14ac:dyDescent="0.25">
      <c r="A102" s="53" t="s">
        <v>254</v>
      </c>
      <c r="B102" s="54" t="s">
        <v>123</v>
      </c>
      <c r="C102" s="55" t="s">
        <v>40</v>
      </c>
      <c r="D102" s="56" t="s">
        <v>248</v>
      </c>
      <c r="E102" s="53" t="s">
        <v>43</v>
      </c>
      <c r="F102" s="57">
        <v>39.020000000000003</v>
      </c>
      <c r="G102" s="58">
        <v>21.19</v>
      </c>
      <c r="H102" s="58">
        <v>9.5500000000000007</v>
      </c>
      <c r="I102" s="59">
        <f t="shared" si="7"/>
        <v>30.740000000000002</v>
      </c>
      <c r="J102" s="59">
        <f t="shared" si="8"/>
        <v>1199.4748000000002</v>
      </c>
      <c r="K102" s="27"/>
      <c r="L102" s="28"/>
      <c r="M102" s="29"/>
      <c r="N102" s="30"/>
      <c r="O102" s="31"/>
      <c r="P102" s="32"/>
      <c r="Q102" s="33"/>
      <c r="R102" s="34"/>
      <c r="S102" s="35"/>
      <c r="T102" s="36"/>
      <c r="U102" s="26"/>
      <c r="V102" s="37"/>
      <c r="W102" s="38"/>
    </row>
    <row r="103" spans="1:23" ht="38.25" x14ac:dyDescent="0.25">
      <c r="A103" s="53" t="s">
        <v>255</v>
      </c>
      <c r="B103" s="60" t="s">
        <v>125</v>
      </c>
      <c r="C103" s="55" t="s">
        <v>40</v>
      </c>
      <c r="D103" s="56" t="s">
        <v>249</v>
      </c>
      <c r="E103" s="53" t="s">
        <v>43</v>
      </c>
      <c r="F103" s="57">
        <v>39.020000000000003</v>
      </c>
      <c r="G103" s="58">
        <v>0.64</v>
      </c>
      <c r="H103" s="58">
        <v>6.38</v>
      </c>
      <c r="I103" s="59">
        <f t="shared" si="7"/>
        <v>7.02</v>
      </c>
      <c r="J103" s="59">
        <f t="shared" si="8"/>
        <v>273.92040000000003</v>
      </c>
      <c r="K103" s="27"/>
      <c r="L103" s="28"/>
      <c r="M103" s="29"/>
      <c r="N103" s="30"/>
      <c r="O103" s="31"/>
      <c r="P103" s="32"/>
      <c r="Q103" s="33"/>
      <c r="R103" s="34"/>
      <c r="S103" s="35"/>
      <c r="T103" s="36"/>
      <c r="U103" s="26"/>
      <c r="V103" s="37"/>
      <c r="W103" s="38"/>
    </row>
    <row r="104" spans="1:23" ht="25.5" x14ac:dyDescent="0.25">
      <c r="A104" s="53" t="s">
        <v>256</v>
      </c>
      <c r="B104" s="54" t="s">
        <v>98</v>
      </c>
      <c r="C104" s="55" t="s">
        <v>40</v>
      </c>
      <c r="D104" s="56" t="s">
        <v>250</v>
      </c>
      <c r="E104" s="53" t="s">
        <v>43</v>
      </c>
      <c r="F104" s="57">
        <v>20.25</v>
      </c>
      <c r="G104" s="58">
        <v>21.38</v>
      </c>
      <c r="H104" s="58">
        <v>20.54</v>
      </c>
      <c r="I104" s="59">
        <f t="shared" si="7"/>
        <v>41.92</v>
      </c>
      <c r="J104" s="59">
        <f t="shared" si="8"/>
        <v>848.88</v>
      </c>
      <c r="K104" s="27"/>
      <c r="L104" s="28"/>
      <c r="M104" s="29"/>
      <c r="N104" s="30"/>
      <c r="O104" s="31"/>
      <c r="P104" s="32"/>
      <c r="Q104" s="33"/>
      <c r="R104" s="34"/>
      <c r="S104" s="35"/>
      <c r="T104" s="36"/>
      <c r="U104" s="26"/>
      <c r="V104" s="37"/>
      <c r="W104" s="38"/>
    </row>
    <row r="105" spans="1:23" x14ac:dyDescent="0.25">
      <c r="A105" s="48" t="s">
        <v>257</v>
      </c>
      <c r="B105" s="48"/>
      <c r="C105" s="48"/>
      <c r="D105" s="49" t="s">
        <v>97</v>
      </c>
      <c r="E105" s="49"/>
      <c r="F105" s="49"/>
      <c r="G105" s="50"/>
      <c r="H105" s="50"/>
      <c r="I105" s="51"/>
      <c r="J105" s="52">
        <f>SUM(J106:J107)</f>
        <v>8489.8873000000003</v>
      </c>
      <c r="K105" s="46"/>
      <c r="L105" s="3"/>
      <c r="M105" s="4"/>
      <c r="N105" s="3"/>
      <c r="O105" s="3"/>
      <c r="P105" s="4">
        <f>SUM(P107:P267)</f>
        <v>0</v>
      </c>
      <c r="Q105" s="3"/>
      <c r="R105" s="3"/>
      <c r="S105" s="4">
        <f>SUM(S107:S267)</f>
        <v>0</v>
      </c>
      <c r="T105" s="4">
        <f>SUM(T107:T267)</f>
        <v>0</v>
      </c>
      <c r="U105" s="5"/>
      <c r="V105" s="5"/>
      <c r="W105" s="5"/>
    </row>
    <row r="106" spans="1:23" ht="25.5" x14ac:dyDescent="0.25">
      <c r="A106" s="53" t="s">
        <v>258</v>
      </c>
      <c r="B106" s="54" t="s">
        <v>101</v>
      </c>
      <c r="C106" s="55" t="s">
        <v>40</v>
      </c>
      <c r="D106" s="56" t="s">
        <v>102</v>
      </c>
      <c r="E106" s="53" t="s">
        <v>85</v>
      </c>
      <c r="F106" s="57">
        <f>61.57*3</f>
        <v>184.71</v>
      </c>
      <c r="G106" s="58">
        <v>14.04</v>
      </c>
      <c r="H106" s="58">
        <v>0</v>
      </c>
      <c r="I106" s="59">
        <f t="shared" si="7"/>
        <v>14.04</v>
      </c>
      <c r="J106" s="59">
        <f t="shared" si="8"/>
        <v>2593.3283999999999</v>
      </c>
      <c r="K106" s="27"/>
      <c r="L106" s="28"/>
      <c r="M106" s="29"/>
      <c r="N106" s="30"/>
      <c r="O106" s="31"/>
      <c r="P106" s="32"/>
      <c r="Q106" s="33"/>
      <c r="R106" s="34"/>
      <c r="S106" s="35"/>
      <c r="T106" s="36"/>
      <c r="U106" s="26"/>
      <c r="V106" s="37"/>
      <c r="W106" s="38"/>
    </row>
    <row r="107" spans="1:23" ht="51" x14ac:dyDescent="0.25">
      <c r="A107" s="53" t="s">
        <v>259</v>
      </c>
      <c r="B107" s="54" t="s">
        <v>103</v>
      </c>
      <c r="C107" s="55" t="s">
        <v>40</v>
      </c>
      <c r="D107" s="56" t="s">
        <v>104</v>
      </c>
      <c r="E107" s="53" t="s">
        <v>43</v>
      </c>
      <c r="F107" s="57">
        <v>61.57</v>
      </c>
      <c r="G107" s="58">
        <v>83.91</v>
      </c>
      <c r="H107" s="58">
        <v>11.86</v>
      </c>
      <c r="I107" s="59">
        <f t="shared" si="7"/>
        <v>95.77</v>
      </c>
      <c r="J107" s="59">
        <f t="shared" si="8"/>
        <v>5896.5589</v>
      </c>
      <c r="K107" s="27"/>
      <c r="L107" s="28"/>
      <c r="M107" s="29"/>
      <c r="N107" s="30"/>
      <c r="O107" s="31"/>
      <c r="P107" s="32"/>
      <c r="Q107" s="33"/>
      <c r="R107" s="34"/>
      <c r="S107" s="35"/>
      <c r="T107" s="36"/>
      <c r="U107" s="26"/>
      <c r="V107" s="37"/>
      <c r="W107" s="38"/>
    </row>
    <row r="108" spans="1:23" x14ac:dyDescent="0.25">
      <c r="A108" s="48" t="s">
        <v>261</v>
      </c>
      <c r="B108" s="48"/>
      <c r="C108" s="48"/>
      <c r="D108" s="49" t="s">
        <v>133</v>
      </c>
      <c r="E108" s="49"/>
      <c r="F108" s="49"/>
      <c r="G108" s="50"/>
      <c r="H108" s="50"/>
      <c r="I108" s="51"/>
      <c r="J108" s="52">
        <f>J109</f>
        <v>2428.4391999999998</v>
      </c>
      <c r="K108" s="46"/>
      <c r="L108" s="3"/>
      <c r="M108" s="4"/>
      <c r="N108" s="3"/>
      <c r="O108" s="3"/>
      <c r="P108" s="4">
        <f>SUM(P110:P270)</f>
        <v>0</v>
      </c>
      <c r="Q108" s="3"/>
      <c r="R108" s="3"/>
      <c r="S108" s="4">
        <f>SUM(S110:S270)</f>
        <v>0</v>
      </c>
      <c r="T108" s="4">
        <f>SUM(T110:T270)</f>
        <v>0</v>
      </c>
      <c r="U108" s="5"/>
      <c r="V108" s="5"/>
      <c r="W108" s="5"/>
    </row>
    <row r="109" spans="1:23" ht="25.5" x14ac:dyDescent="0.25">
      <c r="A109" s="53" t="s">
        <v>262</v>
      </c>
      <c r="B109" s="54" t="s">
        <v>135</v>
      </c>
      <c r="C109" s="55" t="s">
        <v>40</v>
      </c>
      <c r="D109" s="56" t="s">
        <v>136</v>
      </c>
      <c r="E109" s="53" t="s">
        <v>43</v>
      </c>
      <c r="F109" s="57">
        <f>F93</f>
        <v>35.86</v>
      </c>
      <c r="G109" s="58">
        <v>67.72</v>
      </c>
      <c r="H109" s="58">
        <v>0</v>
      </c>
      <c r="I109" s="59">
        <f t="shared" si="7"/>
        <v>67.72</v>
      </c>
      <c r="J109" s="59">
        <f t="shared" si="8"/>
        <v>2428.4391999999998</v>
      </c>
      <c r="K109" s="27"/>
      <c r="L109" s="28"/>
      <c r="M109" s="29"/>
      <c r="N109" s="30"/>
      <c r="O109" s="31"/>
      <c r="P109" s="32"/>
      <c r="Q109" s="33"/>
      <c r="R109" s="34"/>
      <c r="S109" s="35"/>
      <c r="T109" s="36"/>
      <c r="U109" s="26"/>
      <c r="V109" s="37"/>
      <c r="W109" s="38"/>
    </row>
    <row r="110" spans="1:23" x14ac:dyDescent="0.25">
      <c r="A110" s="48" t="s">
        <v>263</v>
      </c>
      <c r="B110" s="48"/>
      <c r="C110" s="48"/>
      <c r="D110" s="49" t="s">
        <v>142</v>
      </c>
      <c r="E110" s="49"/>
      <c r="F110" s="49"/>
      <c r="G110" s="50"/>
      <c r="H110" s="50"/>
      <c r="I110" s="51"/>
      <c r="J110" s="52">
        <f>J111</f>
        <v>845.99</v>
      </c>
      <c r="K110" s="46"/>
      <c r="L110" s="3"/>
      <c r="M110" s="4"/>
      <c r="N110" s="3"/>
      <c r="O110" s="3"/>
      <c r="P110" s="4">
        <f>SUM(P112:P272)</f>
        <v>0</v>
      </c>
      <c r="Q110" s="3"/>
      <c r="R110" s="3"/>
      <c r="S110" s="4">
        <f>SUM(S112:S272)</f>
        <v>0</v>
      </c>
      <c r="T110" s="4">
        <f>SUM(T112:T272)</f>
        <v>0</v>
      </c>
      <c r="U110" s="5"/>
      <c r="V110" s="5"/>
      <c r="W110" s="5"/>
    </row>
    <row r="111" spans="1:23" ht="25.5" x14ac:dyDescent="0.25">
      <c r="A111" s="53" t="s">
        <v>264</v>
      </c>
      <c r="B111" s="54" t="s">
        <v>140</v>
      </c>
      <c r="C111" s="55" t="s">
        <v>40</v>
      </c>
      <c r="D111" s="56" t="s">
        <v>141</v>
      </c>
      <c r="E111" s="53" t="s">
        <v>59</v>
      </c>
      <c r="F111" s="57">
        <v>15.5</v>
      </c>
      <c r="G111" s="58">
        <v>20.27</v>
      </c>
      <c r="H111" s="58">
        <v>34.31</v>
      </c>
      <c r="I111" s="59">
        <f t="shared" si="7"/>
        <v>54.58</v>
      </c>
      <c r="J111" s="59">
        <f t="shared" si="8"/>
        <v>845.99</v>
      </c>
      <c r="K111" s="27"/>
      <c r="L111" s="28"/>
      <c r="M111" s="29"/>
      <c r="N111" s="30"/>
      <c r="O111" s="31"/>
      <c r="P111" s="32"/>
      <c r="Q111" s="33"/>
      <c r="R111" s="34"/>
      <c r="S111" s="35"/>
      <c r="T111" s="36"/>
      <c r="U111" s="26"/>
      <c r="V111" s="37"/>
      <c r="W111" s="38"/>
    </row>
    <row r="112" spans="1:23" x14ac:dyDescent="0.25">
      <c r="A112" s="48" t="s">
        <v>266</v>
      </c>
      <c r="B112" s="48"/>
      <c r="C112" s="48"/>
      <c r="D112" s="49" t="s">
        <v>147</v>
      </c>
      <c r="E112" s="49"/>
      <c r="F112" s="49"/>
      <c r="G112" s="50"/>
      <c r="H112" s="50"/>
      <c r="I112" s="51"/>
      <c r="J112" s="52">
        <f>SUM(J113:J115)</f>
        <v>12585.882</v>
      </c>
      <c r="K112" s="46"/>
      <c r="L112" s="3"/>
      <c r="M112" s="4"/>
      <c r="N112" s="3"/>
      <c r="O112" s="3"/>
      <c r="P112" s="4">
        <f>SUM(P115:P277)</f>
        <v>0</v>
      </c>
      <c r="Q112" s="3"/>
      <c r="R112" s="3"/>
      <c r="S112" s="4">
        <f>SUM(S115:S277)</f>
        <v>0</v>
      </c>
      <c r="T112" s="4">
        <f>SUM(T115:T277)</f>
        <v>0</v>
      </c>
      <c r="U112" s="5"/>
      <c r="V112" s="5"/>
      <c r="W112" s="5"/>
    </row>
    <row r="113" spans="1:23" ht="25.5" x14ac:dyDescent="0.25">
      <c r="A113" s="53" t="s">
        <v>265</v>
      </c>
      <c r="B113" s="54" t="s">
        <v>148</v>
      </c>
      <c r="C113" s="55" t="s">
        <v>40</v>
      </c>
      <c r="D113" s="56" t="s">
        <v>149</v>
      </c>
      <c r="E113" s="53" t="s">
        <v>43</v>
      </c>
      <c r="F113" s="57">
        <f>F109</f>
        <v>35.86</v>
      </c>
      <c r="G113" s="58">
        <v>3.83</v>
      </c>
      <c r="H113" s="58">
        <v>12.07</v>
      </c>
      <c r="I113" s="59">
        <f t="shared" si="7"/>
        <v>15.9</v>
      </c>
      <c r="J113" s="59">
        <f t="shared" si="8"/>
        <v>570.17399999999998</v>
      </c>
      <c r="K113" s="27"/>
      <c r="L113" s="28"/>
      <c r="M113" s="29"/>
      <c r="N113" s="30"/>
      <c r="O113" s="31"/>
      <c r="P113" s="32"/>
      <c r="Q113" s="33"/>
      <c r="R113" s="34"/>
      <c r="S113" s="35"/>
      <c r="T113" s="36"/>
      <c r="U113" s="26"/>
      <c r="V113" s="37"/>
      <c r="W113" s="38"/>
    </row>
    <row r="114" spans="1:23" ht="25.5" x14ac:dyDescent="0.25">
      <c r="A114" s="53" t="s">
        <v>267</v>
      </c>
      <c r="B114" s="54" t="s">
        <v>150</v>
      </c>
      <c r="C114" s="55" t="s">
        <v>40</v>
      </c>
      <c r="D114" s="56" t="s">
        <v>276</v>
      </c>
      <c r="E114" s="53" t="s">
        <v>43</v>
      </c>
      <c r="F114" s="57">
        <f>35.86*4</f>
        <v>143.44</v>
      </c>
      <c r="G114" s="58">
        <v>7.55</v>
      </c>
      <c r="H114" s="58">
        <v>16.899999999999999</v>
      </c>
      <c r="I114" s="59">
        <f t="shared" si="7"/>
        <v>24.45</v>
      </c>
      <c r="J114" s="59">
        <f t="shared" si="8"/>
        <v>3507.1079999999997</v>
      </c>
      <c r="K114" s="27"/>
      <c r="L114" s="28"/>
      <c r="M114" s="29"/>
      <c r="N114" s="30"/>
      <c r="O114" s="31"/>
      <c r="P114" s="32"/>
      <c r="Q114" s="33"/>
      <c r="R114" s="34"/>
      <c r="S114" s="35"/>
      <c r="T114" s="36"/>
      <c r="U114" s="26"/>
      <c r="V114" s="37"/>
      <c r="W114" s="38"/>
    </row>
    <row r="115" spans="1:23" ht="38.25" x14ac:dyDescent="0.25">
      <c r="A115" s="53" t="s">
        <v>277</v>
      </c>
      <c r="B115" s="54" t="s">
        <v>150</v>
      </c>
      <c r="C115" s="55" t="s">
        <v>40</v>
      </c>
      <c r="D115" s="56" t="s">
        <v>260</v>
      </c>
      <c r="E115" s="53" t="s">
        <v>43</v>
      </c>
      <c r="F115" s="57">
        <f>60*5.8</f>
        <v>348</v>
      </c>
      <c r="G115" s="58">
        <v>7.55</v>
      </c>
      <c r="H115" s="58">
        <v>16.899999999999999</v>
      </c>
      <c r="I115" s="59">
        <f t="shared" si="7"/>
        <v>24.45</v>
      </c>
      <c r="J115" s="59">
        <f t="shared" si="8"/>
        <v>8508.6</v>
      </c>
      <c r="K115" s="27"/>
      <c r="L115" s="28"/>
      <c r="M115" s="29"/>
      <c r="N115" s="30"/>
      <c r="O115" s="31"/>
      <c r="P115" s="32"/>
      <c r="Q115" s="33"/>
      <c r="R115" s="34"/>
      <c r="S115" s="35"/>
      <c r="T115" s="36"/>
      <c r="U115" s="26"/>
      <c r="V115" s="37"/>
      <c r="W115" s="38"/>
    </row>
    <row r="116" spans="1:23" x14ac:dyDescent="0.25">
      <c r="A116" s="48" t="s">
        <v>268</v>
      </c>
      <c r="B116" s="48"/>
      <c r="C116" s="48"/>
      <c r="D116" s="49" t="s">
        <v>166</v>
      </c>
      <c r="E116" s="49"/>
      <c r="F116" s="49"/>
      <c r="G116" s="50"/>
      <c r="H116" s="50"/>
      <c r="I116" s="51"/>
      <c r="J116" s="52">
        <f>SUM(J117:J123)</f>
        <v>2131.5299999999997</v>
      </c>
      <c r="K116" s="46"/>
      <c r="L116" s="3"/>
      <c r="M116" s="4"/>
      <c r="N116" s="3"/>
      <c r="O116" s="3"/>
      <c r="P116" s="4">
        <f>SUM(P118:P280)</f>
        <v>0</v>
      </c>
      <c r="Q116" s="3"/>
      <c r="R116" s="3"/>
      <c r="S116" s="4">
        <f>SUM(S118:S280)</f>
        <v>0</v>
      </c>
      <c r="T116" s="4">
        <f>SUM(T118:T280)</f>
        <v>0</v>
      </c>
      <c r="U116" s="5"/>
      <c r="V116" s="5"/>
      <c r="W116" s="5"/>
    </row>
    <row r="117" spans="1:23" ht="25.5" x14ac:dyDescent="0.25">
      <c r="A117" s="53" t="s">
        <v>269</v>
      </c>
      <c r="B117" s="54" t="s">
        <v>174</v>
      </c>
      <c r="C117" s="55" t="s">
        <v>40</v>
      </c>
      <c r="D117" s="56" t="s">
        <v>175</v>
      </c>
      <c r="E117" s="53" t="s">
        <v>59</v>
      </c>
      <c r="F117" s="57">
        <v>25</v>
      </c>
      <c r="G117" s="58">
        <v>2.69</v>
      </c>
      <c r="H117" s="58">
        <v>8.92</v>
      </c>
      <c r="I117" s="59">
        <f t="shared" si="7"/>
        <v>11.61</v>
      </c>
      <c r="J117" s="59">
        <f t="shared" si="8"/>
        <v>290.25</v>
      </c>
      <c r="K117" s="27"/>
      <c r="L117" s="28"/>
      <c r="M117" s="29"/>
      <c r="N117" s="30"/>
      <c r="O117" s="31"/>
      <c r="P117" s="32"/>
      <c r="Q117" s="33"/>
      <c r="R117" s="34"/>
      <c r="S117" s="35"/>
      <c r="T117" s="36"/>
      <c r="U117" s="26"/>
      <c r="V117" s="37"/>
      <c r="W117" s="38"/>
    </row>
    <row r="118" spans="1:23" ht="25.5" x14ac:dyDescent="0.25">
      <c r="A118" s="53" t="s">
        <v>270</v>
      </c>
      <c r="B118" s="54" t="s">
        <v>176</v>
      </c>
      <c r="C118" s="55" t="s">
        <v>40</v>
      </c>
      <c r="D118" s="56" t="s">
        <v>177</v>
      </c>
      <c r="E118" s="53" t="s">
        <v>59</v>
      </c>
      <c r="F118" s="57">
        <v>50</v>
      </c>
      <c r="G118" s="58">
        <v>0.64</v>
      </c>
      <c r="H118" s="58">
        <v>1.18</v>
      </c>
      <c r="I118" s="59">
        <f t="shared" si="7"/>
        <v>1.8199999999999998</v>
      </c>
      <c r="J118" s="59">
        <f t="shared" si="8"/>
        <v>90.999999999999986</v>
      </c>
      <c r="K118" s="27"/>
      <c r="L118" s="28"/>
      <c r="M118" s="29"/>
      <c r="N118" s="30"/>
      <c r="O118" s="31"/>
      <c r="P118" s="32"/>
      <c r="Q118" s="33"/>
      <c r="R118" s="34"/>
      <c r="S118" s="35"/>
      <c r="T118" s="36"/>
      <c r="U118" s="26"/>
      <c r="V118" s="37"/>
      <c r="W118" s="38"/>
    </row>
    <row r="119" spans="1:23" ht="25.5" x14ac:dyDescent="0.25">
      <c r="A119" s="53" t="s">
        <v>271</v>
      </c>
      <c r="B119" s="54" t="s">
        <v>178</v>
      </c>
      <c r="C119" s="55" t="s">
        <v>40</v>
      </c>
      <c r="D119" s="56" t="s">
        <v>179</v>
      </c>
      <c r="E119" s="53" t="s">
        <v>163</v>
      </c>
      <c r="F119" s="57">
        <v>4</v>
      </c>
      <c r="G119" s="58">
        <v>2.35</v>
      </c>
      <c r="H119" s="58">
        <v>7.43</v>
      </c>
      <c r="I119" s="59">
        <f t="shared" si="7"/>
        <v>9.7799999999999994</v>
      </c>
      <c r="J119" s="59">
        <f t="shared" si="8"/>
        <v>39.119999999999997</v>
      </c>
      <c r="K119" s="27"/>
      <c r="L119" s="28"/>
      <c r="M119" s="29"/>
      <c r="N119" s="30"/>
      <c r="O119" s="31"/>
      <c r="P119" s="32"/>
      <c r="Q119" s="33"/>
      <c r="R119" s="34"/>
      <c r="S119" s="35"/>
      <c r="T119" s="36"/>
      <c r="U119" s="26"/>
      <c r="V119" s="37"/>
      <c r="W119" s="38"/>
    </row>
    <row r="120" spans="1:23" ht="25.5" x14ac:dyDescent="0.25">
      <c r="A120" s="53" t="s">
        <v>272</v>
      </c>
      <c r="B120" s="54" t="s">
        <v>180</v>
      </c>
      <c r="C120" s="55" t="s">
        <v>40</v>
      </c>
      <c r="D120" s="56" t="s">
        <v>181</v>
      </c>
      <c r="E120" s="53" t="s">
        <v>163</v>
      </c>
      <c r="F120" s="57">
        <v>3</v>
      </c>
      <c r="G120" s="58">
        <v>4.7699999999999996</v>
      </c>
      <c r="H120" s="58">
        <v>7.43</v>
      </c>
      <c r="I120" s="59">
        <f t="shared" si="7"/>
        <v>12.2</v>
      </c>
      <c r="J120" s="59">
        <f t="shared" si="8"/>
        <v>36.599999999999994</v>
      </c>
      <c r="K120" s="27"/>
      <c r="L120" s="28"/>
      <c r="M120" s="29"/>
      <c r="N120" s="30"/>
      <c r="O120" s="31"/>
      <c r="P120" s="32"/>
      <c r="Q120" s="33"/>
      <c r="R120" s="34"/>
      <c r="S120" s="35"/>
      <c r="T120" s="36"/>
      <c r="U120" s="26"/>
      <c r="V120" s="37"/>
      <c r="W120" s="38"/>
    </row>
    <row r="121" spans="1:23" ht="25.5" x14ac:dyDescent="0.25">
      <c r="A121" s="53" t="s">
        <v>273</v>
      </c>
      <c r="B121" s="54" t="s">
        <v>182</v>
      </c>
      <c r="C121" s="55" t="s">
        <v>40</v>
      </c>
      <c r="D121" s="56" t="s">
        <v>183</v>
      </c>
      <c r="E121" s="53" t="s">
        <v>184</v>
      </c>
      <c r="F121" s="57">
        <v>4</v>
      </c>
      <c r="G121" s="58">
        <v>12.97</v>
      </c>
      <c r="H121" s="58">
        <v>8.92</v>
      </c>
      <c r="I121" s="59">
        <f t="shared" si="7"/>
        <v>21.89</v>
      </c>
      <c r="J121" s="59">
        <f t="shared" si="8"/>
        <v>87.56</v>
      </c>
      <c r="K121" s="27"/>
      <c r="L121" s="28"/>
      <c r="M121" s="29"/>
      <c r="N121" s="30"/>
      <c r="O121" s="31"/>
      <c r="P121" s="32"/>
      <c r="Q121" s="33"/>
      <c r="R121" s="34"/>
      <c r="S121" s="35"/>
      <c r="T121" s="36"/>
      <c r="U121" s="26"/>
      <c r="V121" s="37"/>
      <c r="W121" s="38"/>
    </row>
    <row r="122" spans="1:23" ht="25.5" x14ac:dyDescent="0.25">
      <c r="A122" s="53" t="s">
        <v>274</v>
      </c>
      <c r="B122" s="54" t="s">
        <v>185</v>
      </c>
      <c r="C122" s="55" t="s">
        <v>40</v>
      </c>
      <c r="D122" s="56" t="s">
        <v>186</v>
      </c>
      <c r="E122" s="53" t="s">
        <v>184</v>
      </c>
      <c r="F122" s="57">
        <v>3</v>
      </c>
      <c r="G122" s="58">
        <v>17.649999999999999</v>
      </c>
      <c r="H122" s="58">
        <v>14.87</v>
      </c>
      <c r="I122" s="59">
        <f t="shared" si="7"/>
        <v>32.519999999999996</v>
      </c>
      <c r="J122" s="59">
        <f t="shared" si="8"/>
        <v>97.559999999999988</v>
      </c>
      <c r="K122" s="27"/>
      <c r="L122" s="28"/>
      <c r="M122" s="29"/>
      <c r="N122" s="30"/>
      <c r="O122" s="31"/>
      <c r="P122" s="32"/>
      <c r="Q122" s="33"/>
      <c r="R122" s="34"/>
      <c r="S122" s="35"/>
      <c r="T122" s="36"/>
      <c r="U122" s="26"/>
      <c r="V122" s="37"/>
      <c r="W122" s="38"/>
    </row>
    <row r="123" spans="1:23" ht="51" x14ac:dyDescent="0.25">
      <c r="A123" s="53" t="s">
        <v>275</v>
      </c>
      <c r="B123" s="54" t="s">
        <v>187</v>
      </c>
      <c r="C123" s="55" t="s">
        <v>40</v>
      </c>
      <c r="D123" s="56" t="s">
        <v>221</v>
      </c>
      <c r="E123" s="53" t="s">
        <v>163</v>
      </c>
      <c r="F123" s="57">
        <v>6</v>
      </c>
      <c r="G123" s="58">
        <v>236.35</v>
      </c>
      <c r="H123" s="58">
        <v>11.89</v>
      </c>
      <c r="I123" s="59">
        <f t="shared" si="7"/>
        <v>248.24</v>
      </c>
      <c r="J123" s="59">
        <f t="shared" si="8"/>
        <v>1489.44</v>
      </c>
      <c r="K123" s="27"/>
      <c r="L123" s="28"/>
      <c r="M123" s="29"/>
      <c r="N123" s="30"/>
      <c r="O123" s="31"/>
      <c r="P123" s="32"/>
      <c r="Q123" s="33"/>
      <c r="R123" s="34"/>
      <c r="S123" s="35"/>
      <c r="T123" s="36"/>
      <c r="U123" s="26"/>
      <c r="V123" s="37"/>
      <c r="W123" s="38"/>
    </row>
    <row r="124" spans="1:23" s="70" customFormat="1" x14ac:dyDescent="0.25">
      <c r="A124" s="61" t="s">
        <v>278</v>
      </c>
      <c r="B124" s="61"/>
      <c r="C124" s="61"/>
      <c r="D124" s="62" t="s">
        <v>279</v>
      </c>
      <c r="E124" s="62"/>
      <c r="F124" s="62"/>
      <c r="G124" s="63"/>
      <c r="H124" s="63"/>
      <c r="I124" s="64"/>
      <c r="J124" s="65">
        <f>SUM(J125:J138)</f>
        <v>90489.903200000001</v>
      </c>
      <c r="K124" s="66"/>
      <c r="L124" s="67"/>
      <c r="M124" s="68"/>
      <c r="N124" s="67"/>
      <c r="O124" s="67"/>
      <c r="P124" s="68">
        <f>SUM(P125:P288)</f>
        <v>0</v>
      </c>
      <c r="Q124" s="67"/>
      <c r="R124" s="67"/>
      <c r="S124" s="68">
        <f>SUM(S125:S288)</f>
        <v>0</v>
      </c>
      <c r="T124" s="68">
        <f>SUM(T125:T288)</f>
        <v>0</v>
      </c>
      <c r="U124" s="69"/>
      <c r="V124" s="69"/>
      <c r="W124" s="69"/>
    </row>
    <row r="125" spans="1:23" ht="25.5" x14ac:dyDescent="0.25">
      <c r="A125" s="53" t="s">
        <v>347</v>
      </c>
      <c r="B125" s="54" t="s">
        <v>280</v>
      </c>
      <c r="C125" s="55" t="s">
        <v>40</v>
      </c>
      <c r="D125" s="56" t="s">
        <v>281</v>
      </c>
      <c r="E125" s="53" t="s">
        <v>43</v>
      </c>
      <c r="F125" s="57">
        <v>577.6</v>
      </c>
      <c r="G125" s="58">
        <v>1</v>
      </c>
      <c r="H125" s="58">
        <v>30.54</v>
      </c>
      <c r="I125" s="59">
        <f t="shared" si="7"/>
        <v>31.54</v>
      </c>
      <c r="J125" s="59">
        <f t="shared" si="8"/>
        <v>18217.504000000001</v>
      </c>
      <c r="K125" s="27"/>
      <c r="L125" s="28"/>
      <c r="M125" s="29"/>
      <c r="N125" s="30"/>
      <c r="O125" s="31"/>
      <c r="P125" s="32"/>
      <c r="Q125" s="33"/>
      <c r="R125" s="34"/>
      <c r="S125" s="35"/>
      <c r="T125" s="36"/>
      <c r="U125" s="26"/>
      <c r="V125" s="37"/>
      <c r="W125" s="38"/>
    </row>
    <row r="126" spans="1:23" ht="25.5" x14ac:dyDescent="0.25">
      <c r="A126" s="53" t="s">
        <v>348</v>
      </c>
      <c r="B126" s="54" t="s">
        <v>194</v>
      </c>
      <c r="C126" s="55" t="s">
        <v>40</v>
      </c>
      <c r="D126" s="56" t="s">
        <v>385</v>
      </c>
      <c r="E126" s="53" t="s">
        <v>43</v>
      </c>
      <c r="F126" s="57">
        <v>320</v>
      </c>
      <c r="G126" s="58">
        <v>0</v>
      </c>
      <c r="H126" s="58">
        <v>9.83</v>
      </c>
      <c r="I126" s="59">
        <f t="shared" si="7"/>
        <v>9.83</v>
      </c>
      <c r="J126" s="59">
        <f t="shared" si="8"/>
        <v>3145.6</v>
      </c>
      <c r="K126" s="27"/>
      <c r="L126" s="28"/>
      <c r="M126" s="29"/>
      <c r="N126" s="30"/>
      <c r="O126" s="31"/>
      <c r="P126" s="32"/>
      <c r="Q126" s="33"/>
      <c r="R126" s="34"/>
      <c r="S126" s="35"/>
      <c r="T126" s="36"/>
      <c r="U126" s="26"/>
      <c r="V126" s="37"/>
      <c r="W126" s="38"/>
    </row>
    <row r="127" spans="1:23" ht="51" x14ac:dyDescent="0.25">
      <c r="A127" s="53" t="s">
        <v>349</v>
      </c>
      <c r="B127" s="54" t="s">
        <v>103</v>
      </c>
      <c r="C127" s="55" t="s">
        <v>40</v>
      </c>
      <c r="D127" s="56" t="s">
        <v>336</v>
      </c>
      <c r="E127" s="53" t="s">
        <v>43</v>
      </c>
      <c r="F127" s="57">
        <v>320</v>
      </c>
      <c r="G127" s="58">
        <v>83.91</v>
      </c>
      <c r="H127" s="58">
        <v>11.86</v>
      </c>
      <c r="I127" s="59">
        <f t="shared" si="7"/>
        <v>95.77</v>
      </c>
      <c r="J127" s="59">
        <f t="shared" si="8"/>
        <v>30646.399999999998</v>
      </c>
      <c r="K127" s="27"/>
      <c r="L127" s="28"/>
      <c r="M127" s="29"/>
      <c r="N127" s="30"/>
      <c r="O127" s="31"/>
      <c r="P127" s="32"/>
      <c r="Q127" s="33"/>
      <c r="R127" s="34"/>
      <c r="S127" s="35"/>
      <c r="T127" s="36"/>
      <c r="U127" s="26"/>
      <c r="V127" s="37"/>
      <c r="W127" s="38"/>
    </row>
    <row r="128" spans="1:23" ht="25.5" x14ac:dyDescent="0.25">
      <c r="A128" s="53" t="s">
        <v>350</v>
      </c>
      <c r="B128" s="54" t="s">
        <v>282</v>
      </c>
      <c r="C128" s="55" t="s">
        <v>40</v>
      </c>
      <c r="D128" s="56" t="s">
        <v>283</v>
      </c>
      <c r="E128" s="53" t="s">
        <v>163</v>
      </c>
      <c r="F128" s="57">
        <v>17</v>
      </c>
      <c r="G128" s="58">
        <v>36.99</v>
      </c>
      <c r="H128" s="58">
        <v>28.08</v>
      </c>
      <c r="I128" s="59">
        <f t="shared" si="7"/>
        <v>65.069999999999993</v>
      </c>
      <c r="J128" s="59">
        <f t="shared" si="8"/>
        <v>1106.1899999999998</v>
      </c>
      <c r="K128" s="27"/>
      <c r="L128" s="28"/>
      <c r="M128" s="29"/>
      <c r="N128" s="30"/>
      <c r="O128" s="31"/>
      <c r="P128" s="32"/>
      <c r="Q128" s="33"/>
      <c r="R128" s="34"/>
      <c r="S128" s="35"/>
      <c r="T128" s="36"/>
      <c r="U128" s="26"/>
      <c r="V128" s="37"/>
      <c r="W128" s="38"/>
    </row>
    <row r="129" spans="1:23" ht="63.75" x14ac:dyDescent="0.25">
      <c r="A129" s="53" t="s">
        <v>351</v>
      </c>
      <c r="B129" s="54" t="s">
        <v>123</v>
      </c>
      <c r="C129" s="55" t="s">
        <v>40</v>
      </c>
      <c r="D129" s="56" t="s">
        <v>248</v>
      </c>
      <c r="E129" s="53" t="s">
        <v>43</v>
      </c>
      <c r="F129" s="57">
        <v>180</v>
      </c>
      <c r="G129" s="58">
        <v>21.19</v>
      </c>
      <c r="H129" s="58">
        <v>9.5500000000000007</v>
      </c>
      <c r="I129" s="59">
        <f t="shared" si="7"/>
        <v>30.740000000000002</v>
      </c>
      <c r="J129" s="59">
        <f t="shared" si="8"/>
        <v>5533.2000000000007</v>
      </c>
      <c r="K129" s="27"/>
      <c r="L129" s="28"/>
      <c r="M129" s="29"/>
      <c r="N129" s="30"/>
      <c r="O129" s="31"/>
      <c r="P129" s="32"/>
      <c r="Q129" s="33"/>
      <c r="R129" s="34"/>
      <c r="S129" s="35"/>
      <c r="T129" s="36"/>
      <c r="U129" s="26"/>
      <c r="V129" s="37"/>
      <c r="W129" s="38"/>
    </row>
    <row r="130" spans="1:23" ht="38.25" x14ac:dyDescent="0.25">
      <c r="A130" s="53" t="s">
        <v>352</v>
      </c>
      <c r="B130" s="60" t="s">
        <v>125</v>
      </c>
      <c r="C130" s="55" t="s">
        <v>40</v>
      </c>
      <c r="D130" s="56" t="s">
        <v>249</v>
      </c>
      <c r="E130" s="53" t="s">
        <v>43</v>
      </c>
      <c r="F130" s="57">
        <v>180</v>
      </c>
      <c r="G130" s="58">
        <v>0.64</v>
      </c>
      <c r="H130" s="58">
        <v>6.38</v>
      </c>
      <c r="I130" s="59">
        <f t="shared" si="7"/>
        <v>7.02</v>
      </c>
      <c r="J130" s="59">
        <f t="shared" si="8"/>
        <v>1263.5999999999999</v>
      </c>
      <c r="K130" s="27"/>
      <c r="L130" s="28"/>
      <c r="M130" s="29"/>
      <c r="N130" s="30"/>
      <c r="O130" s="31"/>
      <c r="P130" s="32"/>
      <c r="Q130" s="33"/>
      <c r="R130" s="34"/>
      <c r="S130" s="35"/>
      <c r="T130" s="36"/>
      <c r="U130" s="26"/>
      <c r="V130" s="37"/>
      <c r="W130" s="38"/>
    </row>
    <row r="131" spans="1:23" ht="51" x14ac:dyDescent="0.25">
      <c r="A131" s="53" t="s">
        <v>353</v>
      </c>
      <c r="B131" s="54" t="s">
        <v>386</v>
      </c>
      <c r="C131" s="55" t="s">
        <v>40</v>
      </c>
      <c r="D131" s="56" t="s">
        <v>387</v>
      </c>
      <c r="E131" s="53" t="s">
        <v>43</v>
      </c>
      <c r="F131" s="57">
        <v>155</v>
      </c>
      <c r="G131" s="58">
        <v>47.05</v>
      </c>
      <c r="H131" s="58">
        <v>14.3</v>
      </c>
      <c r="I131" s="59">
        <f t="shared" si="7"/>
        <v>61.349999999999994</v>
      </c>
      <c r="J131" s="59">
        <f t="shared" si="8"/>
        <v>9509.25</v>
      </c>
      <c r="K131" s="27"/>
      <c r="L131" s="28"/>
      <c r="M131" s="29"/>
      <c r="N131" s="30"/>
      <c r="O131" s="31"/>
      <c r="P131" s="32"/>
      <c r="Q131" s="33"/>
      <c r="R131" s="34"/>
      <c r="S131" s="35"/>
      <c r="T131" s="36"/>
      <c r="U131" s="26"/>
      <c r="V131" s="37"/>
      <c r="W131" s="38"/>
    </row>
    <row r="132" spans="1:23" ht="25.5" x14ac:dyDescent="0.25">
      <c r="A132" s="53" t="s">
        <v>354</v>
      </c>
      <c r="B132" s="54" t="s">
        <v>127</v>
      </c>
      <c r="C132" s="55" t="s">
        <v>40</v>
      </c>
      <c r="D132" s="56" t="s">
        <v>284</v>
      </c>
      <c r="E132" s="53" t="s">
        <v>56</v>
      </c>
      <c r="F132" s="57">
        <f>197*0.04</f>
        <v>7.88</v>
      </c>
      <c r="G132" s="58">
        <v>222.8</v>
      </c>
      <c r="H132" s="58">
        <v>199.94</v>
      </c>
      <c r="I132" s="59">
        <f t="shared" si="7"/>
        <v>422.74</v>
      </c>
      <c r="J132" s="59">
        <f t="shared" si="8"/>
        <v>3331.1912000000002</v>
      </c>
      <c r="K132" s="27"/>
      <c r="L132" s="28"/>
      <c r="M132" s="29"/>
      <c r="N132" s="30"/>
      <c r="O132" s="31"/>
      <c r="P132" s="32"/>
      <c r="Q132" s="33"/>
      <c r="R132" s="34"/>
      <c r="S132" s="35"/>
      <c r="T132" s="36"/>
      <c r="U132" s="26"/>
      <c r="V132" s="37"/>
      <c r="W132" s="38"/>
    </row>
    <row r="133" spans="1:23" ht="25.5" x14ac:dyDescent="0.25">
      <c r="A133" s="53" t="s">
        <v>355</v>
      </c>
      <c r="B133" s="54" t="s">
        <v>118</v>
      </c>
      <c r="C133" s="55" t="s">
        <v>40</v>
      </c>
      <c r="D133" s="56" t="s">
        <v>285</v>
      </c>
      <c r="E133" s="53" t="s">
        <v>43</v>
      </c>
      <c r="F133" s="57">
        <v>200</v>
      </c>
      <c r="G133" s="58">
        <v>1.04</v>
      </c>
      <c r="H133" s="58">
        <v>7.01</v>
      </c>
      <c r="I133" s="59">
        <f t="shared" si="7"/>
        <v>8.0500000000000007</v>
      </c>
      <c r="J133" s="59">
        <f t="shared" si="8"/>
        <v>1610.0000000000002</v>
      </c>
      <c r="K133" s="27"/>
      <c r="L133" s="28"/>
      <c r="M133" s="29"/>
      <c r="N133" s="30"/>
      <c r="O133" s="31"/>
      <c r="P133" s="32"/>
      <c r="Q133" s="33"/>
      <c r="R133" s="34"/>
      <c r="S133" s="35"/>
      <c r="T133" s="36"/>
      <c r="U133" s="26"/>
      <c r="V133" s="37"/>
      <c r="W133" s="38"/>
    </row>
    <row r="134" spans="1:23" ht="25.5" x14ac:dyDescent="0.25">
      <c r="A134" s="53" t="s">
        <v>356</v>
      </c>
      <c r="B134" s="54" t="s">
        <v>116</v>
      </c>
      <c r="C134" s="55" t="s">
        <v>40</v>
      </c>
      <c r="D134" s="56" t="s">
        <v>286</v>
      </c>
      <c r="E134" s="53" t="s">
        <v>43</v>
      </c>
      <c r="F134" s="57">
        <f>F133+F135</f>
        <v>380</v>
      </c>
      <c r="G134" s="58">
        <v>3.99</v>
      </c>
      <c r="H134" s="58">
        <v>2.96</v>
      </c>
      <c r="I134" s="59">
        <f t="shared" si="7"/>
        <v>6.95</v>
      </c>
      <c r="J134" s="59">
        <f t="shared" si="8"/>
        <v>2641</v>
      </c>
      <c r="K134" s="27"/>
      <c r="L134" s="28"/>
      <c r="M134" s="29"/>
      <c r="N134" s="30"/>
      <c r="O134" s="31"/>
      <c r="P134" s="32"/>
      <c r="Q134" s="33"/>
      <c r="R134" s="34"/>
      <c r="S134" s="35"/>
      <c r="T134" s="36"/>
      <c r="U134" s="26"/>
      <c r="V134" s="37"/>
      <c r="W134" s="38"/>
    </row>
    <row r="135" spans="1:23" ht="25.5" x14ac:dyDescent="0.25">
      <c r="A135" s="53" t="s">
        <v>357</v>
      </c>
      <c r="B135" s="54" t="s">
        <v>121</v>
      </c>
      <c r="C135" s="55" t="s">
        <v>40</v>
      </c>
      <c r="D135" s="56" t="s">
        <v>287</v>
      </c>
      <c r="E135" s="53" t="s">
        <v>43</v>
      </c>
      <c r="F135" s="57">
        <f>F129</f>
        <v>180</v>
      </c>
      <c r="G135" s="58">
        <v>4.91</v>
      </c>
      <c r="H135" s="58">
        <v>8.15</v>
      </c>
      <c r="I135" s="59">
        <f t="shared" si="7"/>
        <v>13.06</v>
      </c>
      <c r="J135" s="59">
        <f t="shared" si="8"/>
        <v>2350.8000000000002</v>
      </c>
      <c r="K135" s="27"/>
      <c r="L135" s="28"/>
      <c r="M135" s="29"/>
      <c r="N135" s="30"/>
      <c r="O135" s="31"/>
      <c r="P135" s="32"/>
      <c r="Q135" s="33"/>
      <c r="R135" s="34"/>
      <c r="S135" s="35"/>
      <c r="T135" s="36"/>
      <c r="U135" s="26"/>
      <c r="V135" s="37"/>
      <c r="W135" s="38"/>
    </row>
    <row r="136" spans="1:23" ht="25.5" x14ac:dyDescent="0.25">
      <c r="A136" s="53" t="s">
        <v>358</v>
      </c>
      <c r="B136" s="54" t="s">
        <v>148</v>
      </c>
      <c r="C136" s="55" t="s">
        <v>40</v>
      </c>
      <c r="D136" s="56" t="s">
        <v>149</v>
      </c>
      <c r="E136" s="53" t="s">
        <v>43</v>
      </c>
      <c r="F136" s="57">
        <v>500</v>
      </c>
      <c r="G136" s="58">
        <v>3.83</v>
      </c>
      <c r="H136" s="58">
        <v>12.07</v>
      </c>
      <c r="I136" s="59">
        <f t="shared" si="7"/>
        <v>15.9</v>
      </c>
      <c r="J136" s="59">
        <f t="shared" si="8"/>
        <v>7950</v>
      </c>
      <c r="K136" s="27"/>
      <c r="L136" s="28"/>
      <c r="M136" s="29"/>
      <c r="N136" s="30"/>
      <c r="O136" s="31"/>
      <c r="P136" s="32"/>
      <c r="Q136" s="33"/>
      <c r="R136" s="34"/>
      <c r="S136" s="35"/>
      <c r="T136" s="36"/>
      <c r="U136" s="26"/>
      <c r="V136" s="37"/>
      <c r="W136" s="38"/>
    </row>
    <row r="137" spans="1:23" ht="38.25" x14ac:dyDescent="0.25">
      <c r="A137" s="53" t="s">
        <v>359</v>
      </c>
      <c r="B137" s="54" t="s">
        <v>318</v>
      </c>
      <c r="C137" s="55" t="s">
        <v>40</v>
      </c>
      <c r="D137" s="56" t="s">
        <v>228</v>
      </c>
      <c r="E137" s="53" t="s">
        <v>56</v>
      </c>
      <c r="F137" s="57">
        <v>8.4</v>
      </c>
      <c r="G137" s="58">
        <v>0</v>
      </c>
      <c r="H137" s="58">
        <v>50.72</v>
      </c>
      <c r="I137" s="59">
        <f t="shared" si="7"/>
        <v>50.72</v>
      </c>
      <c r="J137" s="59">
        <f t="shared" si="8"/>
        <v>426.048</v>
      </c>
      <c r="K137" s="27"/>
      <c r="L137" s="28"/>
      <c r="M137" s="29"/>
      <c r="N137" s="30"/>
      <c r="O137" s="31"/>
      <c r="P137" s="32"/>
      <c r="Q137" s="33"/>
      <c r="R137" s="34"/>
      <c r="S137" s="35"/>
      <c r="T137" s="36"/>
      <c r="U137" s="26"/>
      <c r="V137" s="37"/>
      <c r="W137" s="38"/>
    </row>
    <row r="138" spans="1:23" ht="25.5" x14ac:dyDescent="0.25">
      <c r="A138" s="53" t="s">
        <v>360</v>
      </c>
      <c r="B138" s="54" t="s">
        <v>319</v>
      </c>
      <c r="C138" s="55" t="s">
        <v>40</v>
      </c>
      <c r="D138" s="56" t="s">
        <v>320</v>
      </c>
      <c r="E138" s="53" t="s">
        <v>43</v>
      </c>
      <c r="F138" s="57">
        <v>56</v>
      </c>
      <c r="G138" s="58">
        <v>26.98</v>
      </c>
      <c r="H138" s="58">
        <v>22.29</v>
      </c>
      <c r="I138" s="59">
        <f t="shared" si="7"/>
        <v>49.269999999999996</v>
      </c>
      <c r="J138" s="59">
        <f t="shared" si="8"/>
        <v>2759.12</v>
      </c>
      <c r="K138" s="27"/>
      <c r="L138" s="28"/>
      <c r="M138" s="29"/>
      <c r="N138" s="30"/>
      <c r="O138" s="31"/>
      <c r="P138" s="32"/>
      <c r="Q138" s="33"/>
      <c r="R138" s="34"/>
      <c r="S138" s="35"/>
      <c r="T138" s="36"/>
      <c r="U138" s="26"/>
      <c r="V138" s="37"/>
      <c r="W138" s="38"/>
    </row>
    <row r="139" spans="1:23" s="70" customFormat="1" x14ac:dyDescent="0.25">
      <c r="A139" s="61" t="s">
        <v>288</v>
      </c>
      <c r="B139" s="61"/>
      <c r="C139" s="61"/>
      <c r="D139" s="62" t="s">
        <v>296</v>
      </c>
      <c r="E139" s="62"/>
      <c r="F139" s="62"/>
      <c r="G139" s="63"/>
      <c r="H139" s="63"/>
      <c r="I139" s="64"/>
      <c r="J139" s="65">
        <f>SUM(J140:J145)</f>
        <v>20761.106319999999</v>
      </c>
      <c r="K139" s="66"/>
      <c r="L139" s="67"/>
      <c r="M139" s="68"/>
      <c r="N139" s="67"/>
      <c r="O139" s="67"/>
      <c r="P139" s="68">
        <f>SUM(P141:P300)</f>
        <v>0</v>
      </c>
      <c r="Q139" s="67"/>
      <c r="R139" s="67"/>
      <c r="S139" s="68">
        <f>SUM(S141:S300)</f>
        <v>0</v>
      </c>
      <c r="T139" s="68">
        <f>SUM(T141:T300)</f>
        <v>0</v>
      </c>
      <c r="U139" s="69"/>
      <c r="V139" s="69"/>
      <c r="W139" s="69"/>
    </row>
    <row r="140" spans="1:23" ht="25.5" x14ac:dyDescent="0.25">
      <c r="A140" s="53" t="s">
        <v>361</v>
      </c>
      <c r="B140" s="54" t="s">
        <v>290</v>
      </c>
      <c r="C140" s="55" t="s">
        <v>40</v>
      </c>
      <c r="D140" s="56" t="s">
        <v>291</v>
      </c>
      <c r="E140" s="53" t="s">
        <v>43</v>
      </c>
      <c r="F140" s="57">
        <v>40</v>
      </c>
      <c r="G140" s="58">
        <v>6.95</v>
      </c>
      <c r="H140" s="58">
        <v>3.48</v>
      </c>
      <c r="I140" s="59">
        <f t="shared" si="7"/>
        <v>10.43</v>
      </c>
      <c r="J140" s="59">
        <f t="shared" si="8"/>
        <v>417.2</v>
      </c>
      <c r="K140" s="27"/>
      <c r="L140" s="28"/>
      <c r="M140" s="29"/>
      <c r="N140" s="30"/>
      <c r="O140" s="31"/>
      <c r="P140" s="32"/>
      <c r="Q140" s="33"/>
      <c r="R140" s="34"/>
      <c r="S140" s="35"/>
      <c r="T140" s="36"/>
      <c r="U140" s="26"/>
      <c r="V140" s="37"/>
      <c r="W140" s="38"/>
    </row>
    <row r="141" spans="1:23" ht="51" x14ac:dyDescent="0.25">
      <c r="A141" s="53" t="s">
        <v>362</v>
      </c>
      <c r="B141" s="54" t="s">
        <v>103</v>
      </c>
      <c r="C141" s="55" t="s">
        <v>40</v>
      </c>
      <c r="D141" s="56" t="s">
        <v>104</v>
      </c>
      <c r="E141" s="53" t="s">
        <v>43</v>
      </c>
      <c r="F141" s="57">
        <v>40</v>
      </c>
      <c r="G141" s="58">
        <v>83.91</v>
      </c>
      <c r="H141" s="58">
        <v>11.86</v>
      </c>
      <c r="I141" s="59">
        <f t="shared" si="7"/>
        <v>95.77</v>
      </c>
      <c r="J141" s="59">
        <f t="shared" si="8"/>
        <v>3830.7999999999997</v>
      </c>
      <c r="K141" s="27"/>
      <c r="L141" s="28"/>
      <c r="M141" s="29"/>
      <c r="N141" s="30"/>
      <c r="O141" s="31"/>
      <c r="P141" s="32"/>
      <c r="Q141" s="33"/>
      <c r="R141" s="34"/>
      <c r="S141" s="35"/>
      <c r="T141" s="36"/>
      <c r="U141" s="26"/>
      <c r="V141" s="37"/>
      <c r="W141" s="38"/>
    </row>
    <row r="142" spans="1:23" ht="25.5" x14ac:dyDescent="0.25">
      <c r="A142" s="53" t="s">
        <v>363</v>
      </c>
      <c r="B142" s="54" t="s">
        <v>98</v>
      </c>
      <c r="C142" s="55" t="s">
        <v>40</v>
      </c>
      <c r="D142" s="56" t="s">
        <v>292</v>
      </c>
      <c r="E142" s="53" t="s">
        <v>43</v>
      </c>
      <c r="F142" s="57">
        <f>1.6*3</f>
        <v>4.8000000000000007</v>
      </c>
      <c r="G142" s="58">
        <v>21.38</v>
      </c>
      <c r="H142" s="58">
        <v>20.54</v>
      </c>
      <c r="I142" s="59">
        <f t="shared" si="7"/>
        <v>41.92</v>
      </c>
      <c r="J142" s="59">
        <f t="shared" si="8"/>
        <v>201.21600000000004</v>
      </c>
      <c r="K142" s="27"/>
      <c r="L142" s="28"/>
      <c r="M142" s="29"/>
      <c r="N142" s="30"/>
      <c r="O142" s="31"/>
      <c r="P142" s="32"/>
      <c r="Q142" s="33"/>
      <c r="R142" s="34"/>
      <c r="S142" s="35"/>
      <c r="T142" s="36"/>
      <c r="U142" s="26"/>
      <c r="V142" s="37"/>
      <c r="W142" s="38"/>
    </row>
    <row r="143" spans="1:23" ht="25.5" x14ac:dyDescent="0.25">
      <c r="A143" s="53" t="s">
        <v>364</v>
      </c>
      <c r="B143" s="54" t="s">
        <v>127</v>
      </c>
      <c r="C143" s="55" t="s">
        <v>40</v>
      </c>
      <c r="D143" s="56" t="s">
        <v>246</v>
      </c>
      <c r="E143" s="53" t="s">
        <v>56</v>
      </c>
      <c r="F143" s="57">
        <f>F145*0.03</f>
        <v>4.6679999999999993</v>
      </c>
      <c r="G143" s="58">
        <v>222.8</v>
      </c>
      <c r="H143" s="58">
        <v>199.94</v>
      </c>
      <c r="I143" s="59">
        <f t="shared" si="7"/>
        <v>422.74</v>
      </c>
      <c r="J143" s="59">
        <f t="shared" si="8"/>
        <v>1973.3503199999998</v>
      </c>
      <c r="K143" s="27"/>
      <c r="L143" s="28"/>
      <c r="M143" s="29"/>
      <c r="N143" s="30"/>
      <c r="O143" s="31"/>
      <c r="P143" s="32"/>
      <c r="Q143" s="33"/>
      <c r="R143" s="34"/>
      <c r="S143" s="35"/>
      <c r="T143" s="36"/>
      <c r="U143" s="26"/>
      <c r="V143" s="37"/>
      <c r="W143" s="38"/>
    </row>
    <row r="144" spans="1:23" ht="25.5" x14ac:dyDescent="0.25">
      <c r="A144" s="53" t="s">
        <v>365</v>
      </c>
      <c r="B144" s="54" t="s">
        <v>129</v>
      </c>
      <c r="C144" s="55" t="s">
        <v>40</v>
      </c>
      <c r="D144" s="56" t="s">
        <v>247</v>
      </c>
      <c r="E144" s="53" t="s">
        <v>43</v>
      </c>
      <c r="F144" s="57">
        <f>F145</f>
        <v>155.6</v>
      </c>
      <c r="G144" s="58">
        <v>4.97</v>
      </c>
      <c r="H144" s="58">
        <v>15.28</v>
      </c>
      <c r="I144" s="59">
        <f t="shared" si="7"/>
        <v>20.25</v>
      </c>
      <c r="J144" s="59">
        <f t="shared" si="8"/>
        <v>3150.9</v>
      </c>
      <c r="K144" s="27"/>
      <c r="L144" s="28"/>
      <c r="M144" s="29"/>
      <c r="N144" s="30"/>
      <c r="O144" s="31"/>
      <c r="P144" s="32"/>
      <c r="Q144" s="33"/>
      <c r="R144" s="34"/>
      <c r="S144" s="35"/>
      <c r="T144" s="36"/>
      <c r="U144" s="26"/>
      <c r="V144" s="37"/>
      <c r="W144" s="38"/>
    </row>
    <row r="145" spans="1:23" ht="38.25" x14ac:dyDescent="0.25">
      <c r="A145" s="53" t="s">
        <v>366</v>
      </c>
      <c r="B145" s="54" t="s">
        <v>307</v>
      </c>
      <c r="C145" s="55" t="s">
        <v>304</v>
      </c>
      <c r="D145" s="56" t="s">
        <v>309</v>
      </c>
      <c r="E145" s="53" t="s">
        <v>43</v>
      </c>
      <c r="F145" s="57">
        <f>155.6</f>
        <v>155.6</v>
      </c>
      <c r="G145" s="58">
        <v>71.900000000000006</v>
      </c>
      <c r="H145" s="58">
        <v>0</v>
      </c>
      <c r="I145" s="59">
        <f t="shared" si="7"/>
        <v>71.900000000000006</v>
      </c>
      <c r="J145" s="59">
        <f t="shared" si="8"/>
        <v>11187.640000000001</v>
      </c>
      <c r="K145" s="27"/>
      <c r="L145" s="28"/>
      <c r="M145" s="29"/>
      <c r="N145" s="30"/>
      <c r="O145" s="31"/>
      <c r="P145" s="32"/>
      <c r="Q145" s="33"/>
      <c r="R145" s="34"/>
      <c r="S145" s="35"/>
      <c r="T145" s="36"/>
      <c r="U145" s="26"/>
      <c r="V145" s="37"/>
      <c r="W145" s="38"/>
    </row>
    <row r="146" spans="1:23" s="70" customFormat="1" x14ac:dyDescent="0.25">
      <c r="A146" s="61" t="s">
        <v>297</v>
      </c>
      <c r="B146" s="61"/>
      <c r="C146" s="61"/>
      <c r="D146" s="62" t="s">
        <v>303</v>
      </c>
      <c r="E146" s="62"/>
      <c r="F146" s="62"/>
      <c r="G146" s="63"/>
      <c r="H146" s="63"/>
      <c r="I146" s="64"/>
      <c r="J146" s="65">
        <f>SUM(J147:J148)</f>
        <v>4222.9399999999996</v>
      </c>
      <c r="K146" s="66"/>
      <c r="L146" s="67"/>
      <c r="M146" s="68"/>
      <c r="N146" s="67"/>
      <c r="O146" s="67"/>
      <c r="P146" s="68">
        <f>SUM(P148:P307)</f>
        <v>0</v>
      </c>
      <c r="Q146" s="67"/>
      <c r="R146" s="67"/>
      <c r="S146" s="68">
        <f>SUM(S148:S307)</f>
        <v>0</v>
      </c>
      <c r="T146" s="68">
        <f>SUM(T148:T307)</f>
        <v>0</v>
      </c>
      <c r="U146" s="69"/>
      <c r="V146" s="69"/>
      <c r="W146" s="69"/>
    </row>
    <row r="147" spans="1:23" ht="25.5" x14ac:dyDescent="0.25">
      <c r="A147" s="53" t="s">
        <v>367</v>
      </c>
      <c r="B147" s="54" t="s">
        <v>298</v>
      </c>
      <c r="C147" s="55" t="s">
        <v>302</v>
      </c>
      <c r="D147" s="56" t="s">
        <v>299</v>
      </c>
      <c r="E147" s="53" t="s">
        <v>43</v>
      </c>
      <c r="F147" s="57">
        <v>100</v>
      </c>
      <c r="G147" s="58">
        <v>0</v>
      </c>
      <c r="H147" s="58">
        <v>4.6100000000000003</v>
      </c>
      <c r="I147" s="59">
        <f t="shared" ref="I147:I148" si="9">G147+H147</f>
        <v>4.6100000000000003</v>
      </c>
      <c r="J147" s="59">
        <f t="shared" si="8"/>
        <v>461.00000000000006</v>
      </c>
      <c r="K147" s="27"/>
      <c r="L147" s="28"/>
      <c r="M147" s="29"/>
      <c r="N147" s="30"/>
      <c r="O147" s="31"/>
      <c r="P147" s="32"/>
      <c r="Q147" s="33"/>
      <c r="R147" s="34"/>
      <c r="S147" s="35"/>
      <c r="T147" s="36"/>
      <c r="U147" s="26"/>
      <c r="V147" s="37"/>
      <c r="W147" s="38"/>
    </row>
    <row r="148" spans="1:23" ht="38.25" x14ac:dyDescent="0.25">
      <c r="A148" s="53" t="s">
        <v>368</v>
      </c>
      <c r="B148" s="54" t="s">
        <v>300</v>
      </c>
      <c r="C148" s="55" t="s">
        <v>302</v>
      </c>
      <c r="D148" s="56" t="s">
        <v>301</v>
      </c>
      <c r="E148" s="53" t="s">
        <v>163</v>
      </c>
      <c r="F148" s="57">
        <v>39</v>
      </c>
      <c r="G148" s="58">
        <v>0</v>
      </c>
      <c r="H148" s="58">
        <v>96.46</v>
      </c>
      <c r="I148" s="59">
        <f t="shared" si="9"/>
        <v>96.46</v>
      </c>
      <c r="J148" s="59">
        <f t="shared" si="8"/>
        <v>3761.9399999999996</v>
      </c>
      <c r="K148" s="27"/>
      <c r="L148" s="28"/>
      <c r="M148" s="29"/>
      <c r="N148" s="30"/>
      <c r="O148" s="31"/>
      <c r="P148" s="32"/>
      <c r="Q148" s="33"/>
      <c r="R148" s="34"/>
      <c r="S148" s="35"/>
      <c r="T148" s="36"/>
      <c r="U148" s="26"/>
      <c r="V148" s="37"/>
      <c r="W148" s="38"/>
    </row>
    <row r="149" spans="1:23" s="70" customFormat="1" x14ac:dyDescent="0.25">
      <c r="A149" s="61" t="s">
        <v>323</v>
      </c>
      <c r="B149" s="61"/>
      <c r="C149" s="61"/>
      <c r="D149" s="62" t="s">
        <v>328</v>
      </c>
      <c r="E149" s="62"/>
      <c r="F149" s="62"/>
      <c r="G149" s="63"/>
      <c r="H149" s="63"/>
      <c r="I149" s="64"/>
      <c r="J149" s="65">
        <f>SUM(J150:J165)</f>
        <v>147150.45704000001</v>
      </c>
      <c r="K149" s="66"/>
      <c r="L149" s="67"/>
      <c r="M149" s="68"/>
      <c r="N149" s="67"/>
      <c r="O149" s="67"/>
      <c r="P149" s="68">
        <f>SUM(P152:P310)</f>
        <v>0</v>
      </c>
      <c r="Q149" s="67"/>
      <c r="R149" s="67"/>
      <c r="S149" s="68">
        <f>SUM(S152:S310)</f>
        <v>0</v>
      </c>
      <c r="T149" s="68">
        <f>SUM(T152:T310)</f>
        <v>0</v>
      </c>
      <c r="U149" s="69"/>
      <c r="V149" s="69"/>
      <c r="W149" s="69"/>
    </row>
    <row r="150" spans="1:23" ht="25.5" x14ac:dyDescent="0.25">
      <c r="A150" s="53" t="s">
        <v>369</v>
      </c>
      <c r="B150" s="54" t="s">
        <v>127</v>
      </c>
      <c r="C150" s="55" t="s">
        <v>40</v>
      </c>
      <c r="D150" s="56" t="s">
        <v>246</v>
      </c>
      <c r="E150" s="53" t="s">
        <v>56</v>
      </c>
      <c r="F150" s="57">
        <f>F153*0.03</f>
        <v>13.055999999999999</v>
      </c>
      <c r="G150" s="58">
        <v>222.8</v>
      </c>
      <c r="H150" s="58">
        <v>199.94</v>
      </c>
      <c r="I150" s="59">
        <f t="shared" ref="I150:I165" si="10">G150+H150</f>
        <v>422.74</v>
      </c>
      <c r="J150" s="59">
        <f t="shared" ref="J150:J165" si="11">F150*I150</f>
        <v>5519.2934399999995</v>
      </c>
      <c r="K150" s="27"/>
      <c r="L150" s="28"/>
      <c r="M150" s="29"/>
      <c r="N150" s="30"/>
      <c r="O150" s="31"/>
      <c r="P150" s="32"/>
      <c r="Q150" s="33"/>
      <c r="R150" s="34"/>
      <c r="S150" s="35"/>
      <c r="T150" s="36"/>
      <c r="U150" s="26"/>
      <c r="V150" s="37"/>
      <c r="W150" s="38"/>
    </row>
    <row r="151" spans="1:23" ht="25.5" x14ac:dyDescent="0.25">
      <c r="A151" s="53" t="s">
        <v>370</v>
      </c>
      <c r="B151" s="54" t="s">
        <v>337</v>
      </c>
      <c r="C151" s="55" t="s">
        <v>40</v>
      </c>
      <c r="D151" s="56" t="s">
        <v>338</v>
      </c>
      <c r="E151" s="53" t="s">
        <v>56</v>
      </c>
      <c r="F151" s="57">
        <v>1.56</v>
      </c>
      <c r="G151" s="58">
        <v>72.569999999999993</v>
      </c>
      <c r="H151" s="58">
        <v>14.02</v>
      </c>
      <c r="I151" s="59">
        <f t="shared" si="10"/>
        <v>86.589999999999989</v>
      </c>
      <c r="J151" s="59">
        <f t="shared" si="11"/>
        <v>135.0804</v>
      </c>
      <c r="K151" s="27"/>
      <c r="L151" s="28"/>
      <c r="M151" s="29"/>
      <c r="N151" s="30"/>
      <c r="O151" s="31"/>
      <c r="P151" s="32"/>
      <c r="Q151" s="33"/>
      <c r="R151" s="34"/>
      <c r="S151" s="35"/>
      <c r="T151" s="36"/>
      <c r="U151" s="26"/>
      <c r="V151" s="37"/>
      <c r="W151" s="38"/>
    </row>
    <row r="152" spans="1:23" ht="25.5" x14ac:dyDescent="0.25">
      <c r="A152" s="53" t="s">
        <v>371</v>
      </c>
      <c r="B152" s="54" t="s">
        <v>129</v>
      </c>
      <c r="C152" s="55" t="s">
        <v>40</v>
      </c>
      <c r="D152" s="56" t="s">
        <v>247</v>
      </c>
      <c r="E152" s="53" t="s">
        <v>43</v>
      </c>
      <c r="F152" s="57">
        <f>16*27.2</f>
        <v>435.2</v>
      </c>
      <c r="G152" s="58">
        <v>4.97</v>
      </c>
      <c r="H152" s="58">
        <v>15.28</v>
      </c>
      <c r="I152" s="59">
        <f t="shared" si="10"/>
        <v>20.25</v>
      </c>
      <c r="J152" s="59">
        <f t="shared" si="11"/>
        <v>8812.7999999999993</v>
      </c>
      <c r="K152" s="27"/>
      <c r="L152" s="28"/>
      <c r="M152" s="29"/>
      <c r="N152" s="30"/>
      <c r="O152" s="31"/>
      <c r="P152" s="32"/>
      <c r="Q152" s="33"/>
      <c r="R152" s="34"/>
      <c r="S152" s="35"/>
      <c r="T152" s="36"/>
      <c r="U152" s="26"/>
      <c r="V152" s="37"/>
      <c r="W152" s="38"/>
    </row>
    <row r="153" spans="1:23" ht="38.25" x14ac:dyDescent="0.25">
      <c r="A153" s="53" t="s">
        <v>372</v>
      </c>
      <c r="B153" s="54" t="s">
        <v>307</v>
      </c>
      <c r="C153" s="55" t="s">
        <v>304</v>
      </c>
      <c r="D153" s="56" t="s">
        <v>308</v>
      </c>
      <c r="E153" s="53" t="s">
        <v>43</v>
      </c>
      <c r="F153" s="57">
        <f>F152</f>
        <v>435.2</v>
      </c>
      <c r="G153" s="58">
        <v>71.900000000000006</v>
      </c>
      <c r="H153" s="58">
        <v>0</v>
      </c>
      <c r="I153" s="59">
        <f t="shared" si="10"/>
        <v>71.900000000000006</v>
      </c>
      <c r="J153" s="59">
        <f t="shared" si="11"/>
        <v>31290.880000000001</v>
      </c>
      <c r="K153" s="27"/>
      <c r="L153" s="28"/>
      <c r="M153" s="29"/>
      <c r="N153" s="30"/>
      <c r="O153" s="31"/>
      <c r="P153" s="32"/>
      <c r="Q153" s="33"/>
      <c r="R153" s="34"/>
      <c r="S153" s="35"/>
      <c r="T153" s="36"/>
      <c r="U153" s="26"/>
      <c r="V153" s="37"/>
      <c r="W153" s="38"/>
    </row>
    <row r="154" spans="1:23" ht="25.5" x14ac:dyDescent="0.25">
      <c r="A154" s="53" t="s">
        <v>373</v>
      </c>
      <c r="B154" s="54" t="s">
        <v>321</v>
      </c>
      <c r="C154" s="55" t="s">
        <v>40</v>
      </c>
      <c r="D154" s="56" t="s">
        <v>322</v>
      </c>
      <c r="E154" s="53" t="s">
        <v>43</v>
      </c>
      <c r="F154" s="57">
        <v>126.56</v>
      </c>
      <c r="G154" s="58">
        <v>34.92</v>
      </c>
      <c r="H154" s="58">
        <v>25.37</v>
      </c>
      <c r="I154" s="59">
        <f t="shared" si="10"/>
        <v>60.290000000000006</v>
      </c>
      <c r="J154" s="59">
        <f t="shared" si="11"/>
        <v>7630.3024000000005</v>
      </c>
      <c r="K154" s="27"/>
      <c r="L154" s="28"/>
      <c r="M154" s="29"/>
      <c r="N154" s="30"/>
      <c r="O154" s="31"/>
      <c r="P154" s="32"/>
      <c r="Q154" s="33"/>
      <c r="R154" s="34"/>
      <c r="S154" s="35"/>
      <c r="T154" s="36"/>
      <c r="U154" s="26"/>
      <c r="V154" s="37"/>
      <c r="W154" s="38"/>
    </row>
    <row r="155" spans="1:23" ht="25.5" x14ac:dyDescent="0.25">
      <c r="A155" s="53" t="s">
        <v>374</v>
      </c>
      <c r="B155" s="54" t="s">
        <v>310</v>
      </c>
      <c r="C155" s="55" t="s">
        <v>40</v>
      </c>
      <c r="D155" s="56" t="s">
        <v>311</v>
      </c>
      <c r="E155" s="53" t="s">
        <v>184</v>
      </c>
      <c r="F155" s="57">
        <v>1</v>
      </c>
      <c r="G155" s="58">
        <v>2886.27</v>
      </c>
      <c r="H155" s="58">
        <v>134.01</v>
      </c>
      <c r="I155" s="59">
        <f t="shared" si="10"/>
        <v>3020.2799999999997</v>
      </c>
      <c r="J155" s="59">
        <f t="shared" si="11"/>
        <v>3020.2799999999997</v>
      </c>
      <c r="K155" s="27"/>
      <c r="L155" s="28"/>
      <c r="M155" s="29"/>
      <c r="N155" s="30"/>
      <c r="O155" s="31"/>
      <c r="P155" s="32"/>
      <c r="Q155" s="33"/>
      <c r="R155" s="34"/>
      <c r="S155" s="35"/>
      <c r="T155" s="36"/>
      <c r="U155" s="26"/>
      <c r="V155" s="37"/>
      <c r="W155" s="38"/>
    </row>
    <row r="156" spans="1:23" ht="25.5" x14ac:dyDescent="0.25">
      <c r="A156" s="53" t="s">
        <v>375</v>
      </c>
      <c r="B156" s="54" t="s">
        <v>312</v>
      </c>
      <c r="C156" s="55" t="s">
        <v>40</v>
      </c>
      <c r="D156" s="56" t="s">
        <v>313</v>
      </c>
      <c r="E156" s="53" t="s">
        <v>184</v>
      </c>
      <c r="F156" s="57">
        <v>1</v>
      </c>
      <c r="G156" s="58">
        <v>1054.54</v>
      </c>
      <c r="H156" s="58">
        <v>134.01</v>
      </c>
      <c r="I156" s="59">
        <f t="shared" si="10"/>
        <v>1188.55</v>
      </c>
      <c r="J156" s="59">
        <f t="shared" si="11"/>
        <v>1188.55</v>
      </c>
      <c r="K156" s="27"/>
      <c r="L156" s="28"/>
      <c r="M156" s="29"/>
      <c r="N156" s="30"/>
      <c r="O156" s="31"/>
      <c r="P156" s="32"/>
      <c r="Q156" s="33"/>
      <c r="R156" s="34"/>
      <c r="S156" s="35"/>
      <c r="T156" s="36"/>
      <c r="U156" s="26"/>
      <c r="V156" s="37"/>
      <c r="W156" s="38"/>
    </row>
    <row r="157" spans="1:23" ht="25.5" x14ac:dyDescent="0.25">
      <c r="A157" s="53" t="s">
        <v>376</v>
      </c>
      <c r="B157" s="54" t="s">
        <v>314</v>
      </c>
      <c r="C157" s="55" t="s">
        <v>40</v>
      </c>
      <c r="D157" s="56" t="s">
        <v>315</v>
      </c>
      <c r="E157" s="53" t="s">
        <v>184</v>
      </c>
      <c r="F157" s="57">
        <v>1</v>
      </c>
      <c r="G157" s="58">
        <v>700.14</v>
      </c>
      <c r="H157" s="58">
        <v>134.01</v>
      </c>
      <c r="I157" s="59">
        <f t="shared" si="10"/>
        <v>834.15</v>
      </c>
      <c r="J157" s="59">
        <f t="shared" si="11"/>
        <v>834.15</v>
      </c>
      <c r="K157" s="27"/>
      <c r="L157" s="28"/>
      <c r="M157" s="29"/>
      <c r="N157" s="30"/>
      <c r="O157" s="31"/>
      <c r="P157" s="32"/>
      <c r="Q157" s="33"/>
      <c r="R157" s="34"/>
      <c r="S157" s="35"/>
      <c r="T157" s="36"/>
      <c r="U157" s="26"/>
      <c r="V157" s="37"/>
      <c r="W157" s="38"/>
    </row>
    <row r="158" spans="1:23" ht="24.75" customHeight="1" x14ac:dyDescent="0.25">
      <c r="A158" s="53" t="s">
        <v>377</v>
      </c>
      <c r="B158" s="54" t="s">
        <v>316</v>
      </c>
      <c r="C158" s="55" t="s">
        <v>40</v>
      </c>
      <c r="D158" s="56" t="s">
        <v>317</v>
      </c>
      <c r="E158" s="53" t="s">
        <v>184</v>
      </c>
      <c r="F158" s="57">
        <v>1</v>
      </c>
      <c r="G158" s="58">
        <v>1041.76</v>
      </c>
      <c r="H158" s="58">
        <v>134.01</v>
      </c>
      <c r="I158" s="59">
        <f t="shared" si="10"/>
        <v>1175.77</v>
      </c>
      <c r="J158" s="59">
        <f t="shared" si="11"/>
        <v>1175.77</v>
      </c>
      <c r="K158" s="27"/>
      <c r="L158" s="28"/>
      <c r="M158" s="29"/>
      <c r="N158" s="30"/>
      <c r="O158" s="31"/>
      <c r="P158" s="32"/>
      <c r="Q158" s="33"/>
      <c r="R158" s="34"/>
      <c r="S158" s="35"/>
      <c r="T158" s="36"/>
      <c r="U158" s="26"/>
      <c r="V158" s="37"/>
      <c r="W158" s="38"/>
    </row>
    <row r="159" spans="1:23" ht="25.5" hidden="1" x14ac:dyDescent="0.25">
      <c r="A159" s="53" t="s">
        <v>378</v>
      </c>
      <c r="B159" s="54"/>
      <c r="C159" s="55" t="s">
        <v>40</v>
      </c>
      <c r="D159" s="56"/>
      <c r="E159" s="53" t="s">
        <v>184</v>
      </c>
      <c r="F159" s="57">
        <v>1</v>
      </c>
      <c r="G159" s="58"/>
      <c r="H159" s="58">
        <v>134.01</v>
      </c>
      <c r="I159" s="59">
        <f t="shared" si="10"/>
        <v>134.01</v>
      </c>
      <c r="J159" s="59">
        <f t="shared" si="11"/>
        <v>134.01</v>
      </c>
      <c r="K159" s="27"/>
      <c r="L159" s="28"/>
      <c r="M159" s="29"/>
      <c r="N159" s="30"/>
      <c r="O159" s="31"/>
      <c r="P159" s="32"/>
      <c r="Q159" s="33"/>
      <c r="R159" s="34"/>
      <c r="S159" s="35"/>
      <c r="T159" s="36"/>
      <c r="U159" s="26"/>
      <c r="V159" s="37"/>
      <c r="W159" s="38"/>
    </row>
    <row r="160" spans="1:23" ht="25.5" x14ac:dyDescent="0.25">
      <c r="A160" s="53" t="s">
        <v>379</v>
      </c>
      <c r="B160" s="54" t="s">
        <v>325</v>
      </c>
      <c r="C160" s="55" t="s">
        <v>40</v>
      </c>
      <c r="D160" s="56" t="s">
        <v>326</v>
      </c>
      <c r="E160" s="53" t="s">
        <v>43</v>
      </c>
      <c r="F160" s="57">
        <f>F154+F153</f>
        <v>561.76</v>
      </c>
      <c r="G160" s="58">
        <v>2.94</v>
      </c>
      <c r="H160" s="58">
        <v>12.14</v>
      </c>
      <c r="I160" s="59">
        <f t="shared" si="10"/>
        <v>15.08</v>
      </c>
      <c r="J160" s="59">
        <f t="shared" si="11"/>
        <v>8471.3407999999999</v>
      </c>
      <c r="K160" s="27"/>
      <c r="L160" s="28"/>
      <c r="M160" s="29"/>
      <c r="N160" s="30"/>
      <c r="O160" s="31"/>
      <c r="P160" s="32"/>
      <c r="Q160" s="33"/>
      <c r="R160" s="34"/>
      <c r="S160" s="35"/>
      <c r="T160" s="36"/>
      <c r="U160" s="26"/>
      <c r="V160" s="37"/>
      <c r="W160" s="38"/>
    </row>
    <row r="161" spans="1:23" ht="38.25" x14ac:dyDescent="0.25">
      <c r="A161" s="53" t="s">
        <v>380</v>
      </c>
      <c r="B161" s="54" t="s">
        <v>327</v>
      </c>
      <c r="C161" s="55" t="s">
        <v>40</v>
      </c>
      <c r="D161" s="56" t="s">
        <v>341</v>
      </c>
      <c r="E161" s="53" t="s">
        <v>43</v>
      </c>
      <c r="F161" s="57">
        <f>((30+30+18.8+18.8)*4.5)*2</f>
        <v>878.4</v>
      </c>
      <c r="G161" s="58">
        <v>20.399999999999999</v>
      </c>
      <c r="H161" s="58">
        <v>12.14</v>
      </c>
      <c r="I161" s="59">
        <f t="shared" si="10"/>
        <v>32.54</v>
      </c>
      <c r="J161" s="59">
        <f t="shared" si="11"/>
        <v>28583.135999999999</v>
      </c>
      <c r="K161" s="27"/>
      <c r="L161" s="28"/>
      <c r="M161" s="29"/>
      <c r="N161" s="30"/>
      <c r="O161" s="31"/>
      <c r="P161" s="32"/>
      <c r="Q161" s="33"/>
      <c r="R161" s="34"/>
      <c r="S161" s="35"/>
      <c r="T161" s="36"/>
      <c r="U161" s="26"/>
      <c r="V161" s="37"/>
      <c r="W161" s="38"/>
    </row>
    <row r="162" spans="1:23" ht="25.5" x14ac:dyDescent="0.25">
      <c r="A162" s="53" t="s">
        <v>381</v>
      </c>
      <c r="B162" s="54" t="s">
        <v>339</v>
      </c>
      <c r="C162" s="55" t="s">
        <v>40</v>
      </c>
      <c r="D162" s="56" t="s">
        <v>340</v>
      </c>
      <c r="E162" s="53" t="s">
        <v>56</v>
      </c>
      <c r="F162" s="57">
        <v>1.65</v>
      </c>
      <c r="G162" s="57">
        <v>312.56</v>
      </c>
      <c r="H162" s="58">
        <v>0</v>
      </c>
      <c r="I162" s="59">
        <f t="shared" si="10"/>
        <v>312.56</v>
      </c>
      <c r="J162" s="59">
        <f t="shared" si="11"/>
        <v>515.72399999999993</v>
      </c>
      <c r="K162" s="27"/>
      <c r="L162" s="28"/>
      <c r="M162" s="29"/>
      <c r="N162" s="30"/>
      <c r="O162" s="31"/>
      <c r="P162" s="32"/>
      <c r="Q162" s="33"/>
      <c r="R162" s="34"/>
      <c r="S162" s="35"/>
      <c r="T162" s="36"/>
      <c r="U162" s="26"/>
      <c r="V162" s="37"/>
      <c r="W162" s="38"/>
    </row>
    <row r="163" spans="1:23" ht="25.5" x14ac:dyDescent="0.25">
      <c r="A163" s="53" t="s">
        <v>382</v>
      </c>
      <c r="B163" s="54" t="s">
        <v>333</v>
      </c>
      <c r="C163" s="55" t="s">
        <v>40</v>
      </c>
      <c r="D163" s="56" t="s">
        <v>335</v>
      </c>
      <c r="E163" s="53" t="s">
        <v>334</v>
      </c>
      <c r="F163" s="57">
        <v>2</v>
      </c>
      <c r="G163" s="58">
        <v>959.68</v>
      </c>
      <c r="H163" s="58">
        <v>1247.6099999999999</v>
      </c>
      <c r="I163" s="59">
        <f t="shared" si="10"/>
        <v>2207.29</v>
      </c>
      <c r="J163" s="59">
        <f t="shared" si="11"/>
        <v>4414.58</v>
      </c>
      <c r="K163" s="27"/>
      <c r="L163" s="28"/>
      <c r="M163" s="29"/>
      <c r="N163" s="30"/>
      <c r="O163" s="31"/>
      <c r="P163" s="32"/>
      <c r="Q163" s="33"/>
      <c r="R163" s="34"/>
      <c r="S163" s="35"/>
      <c r="T163" s="36"/>
      <c r="U163" s="26"/>
      <c r="V163" s="37"/>
      <c r="W163" s="38"/>
    </row>
    <row r="164" spans="1:23" ht="25.5" x14ac:dyDescent="0.25">
      <c r="A164" s="53" t="s">
        <v>383</v>
      </c>
      <c r="B164" s="54" t="s">
        <v>129</v>
      </c>
      <c r="C164" s="55" t="s">
        <v>40</v>
      </c>
      <c r="D164" s="56" t="s">
        <v>330</v>
      </c>
      <c r="E164" s="53" t="s">
        <v>43</v>
      </c>
      <c r="F164" s="57">
        <f>18.8*30</f>
        <v>564</v>
      </c>
      <c r="G164" s="58">
        <v>4.97</v>
      </c>
      <c r="H164" s="58">
        <v>15.28</v>
      </c>
      <c r="I164" s="59">
        <f t="shared" si="10"/>
        <v>20.25</v>
      </c>
      <c r="J164" s="59">
        <f t="shared" si="11"/>
        <v>11421</v>
      </c>
      <c r="K164" s="27"/>
      <c r="L164" s="28"/>
      <c r="M164" s="29"/>
      <c r="N164" s="30"/>
      <c r="O164" s="31"/>
      <c r="P164" s="32"/>
      <c r="Q164" s="33"/>
      <c r="R164" s="34"/>
      <c r="S164" s="35"/>
      <c r="T164" s="36"/>
      <c r="U164" s="26"/>
      <c r="V164" s="37"/>
      <c r="W164" s="38"/>
    </row>
    <row r="165" spans="1:23" ht="25.5" x14ac:dyDescent="0.25">
      <c r="A165" s="53" t="s">
        <v>384</v>
      </c>
      <c r="B165" s="54" t="s">
        <v>321</v>
      </c>
      <c r="C165" s="55" t="s">
        <v>40</v>
      </c>
      <c r="D165" s="56" t="s">
        <v>329</v>
      </c>
      <c r="E165" s="53" t="s">
        <v>43</v>
      </c>
      <c r="F165" s="57">
        <f>F164</f>
        <v>564</v>
      </c>
      <c r="G165" s="58">
        <v>34.92</v>
      </c>
      <c r="H165" s="58">
        <v>25.37</v>
      </c>
      <c r="I165" s="59">
        <f t="shared" si="10"/>
        <v>60.290000000000006</v>
      </c>
      <c r="J165" s="59">
        <f t="shared" si="11"/>
        <v>34003.560000000005</v>
      </c>
      <c r="K165" s="27"/>
      <c r="L165" s="28"/>
      <c r="M165" s="29"/>
      <c r="N165" s="30"/>
      <c r="O165" s="31"/>
      <c r="P165" s="32"/>
      <c r="Q165" s="33"/>
      <c r="R165" s="34"/>
      <c r="S165" s="35"/>
      <c r="T165" s="36"/>
      <c r="U165" s="26"/>
      <c r="V165" s="37"/>
      <c r="W165" s="38"/>
    </row>
    <row r="166" spans="1:23" x14ac:dyDescent="0.25">
      <c r="A166" s="61" t="s">
        <v>293</v>
      </c>
      <c r="B166" s="61"/>
      <c r="C166" s="61"/>
      <c r="D166" s="62" t="s">
        <v>332</v>
      </c>
      <c r="E166" s="62"/>
      <c r="F166" s="62"/>
      <c r="G166" s="63"/>
      <c r="H166" s="63"/>
      <c r="I166" s="64"/>
      <c r="J166" s="65">
        <f>J139+J124+J87+J76+J24+J17+J146+J149</f>
        <v>413656.505962</v>
      </c>
      <c r="K166" s="27"/>
      <c r="L166" s="28"/>
      <c r="M166" s="29"/>
      <c r="N166" s="30"/>
      <c r="O166" s="31"/>
      <c r="P166" s="32"/>
      <c r="Q166" s="33"/>
      <c r="R166" s="34"/>
      <c r="S166" s="35"/>
      <c r="T166" s="36"/>
      <c r="U166" s="26"/>
      <c r="V166" s="37"/>
      <c r="W166" s="38"/>
    </row>
    <row r="167" spans="1:23" x14ac:dyDescent="0.25">
      <c r="A167" s="122"/>
      <c r="B167" s="123"/>
      <c r="C167" s="124"/>
      <c r="D167" s="125"/>
      <c r="E167" s="122"/>
      <c r="F167" s="126"/>
      <c r="G167" s="127"/>
      <c r="H167" s="127"/>
      <c r="I167" s="128"/>
      <c r="J167" s="128"/>
      <c r="K167" s="27"/>
      <c r="L167" s="28"/>
      <c r="M167" s="29"/>
      <c r="N167" s="30"/>
      <c r="O167" s="31"/>
      <c r="P167" s="32"/>
      <c r="Q167" s="33"/>
      <c r="R167" s="34"/>
      <c r="S167" s="35"/>
      <c r="T167" s="36"/>
      <c r="U167" s="26"/>
      <c r="V167" s="37"/>
      <c r="W167" s="38"/>
    </row>
    <row r="168" spans="1:23" s="70" customFormat="1" ht="25.5" x14ac:dyDescent="0.25">
      <c r="A168" s="61" t="s">
        <v>17</v>
      </c>
      <c r="B168" s="61"/>
      <c r="C168" s="61"/>
      <c r="D168" s="62" t="s">
        <v>39</v>
      </c>
      <c r="E168" s="62"/>
      <c r="F168" s="62"/>
      <c r="G168" s="63"/>
      <c r="H168" s="63"/>
      <c r="I168" s="64"/>
      <c r="J168" s="65">
        <f>J17</f>
        <v>7943.2966000000006</v>
      </c>
      <c r="K168" s="66"/>
      <c r="L168" s="67"/>
      <c r="M168" s="68"/>
      <c r="N168" s="67"/>
      <c r="O168" s="67"/>
      <c r="P168" s="68">
        <f>SUM(P169:P308)</f>
        <v>0</v>
      </c>
      <c r="Q168" s="67"/>
      <c r="R168" s="67"/>
      <c r="S168" s="68">
        <f>SUM(S169:S308)</f>
        <v>0</v>
      </c>
      <c r="T168" s="68">
        <f>SUM(T169:T308)</f>
        <v>0</v>
      </c>
      <c r="U168" s="69"/>
      <c r="V168" s="69"/>
      <c r="W168" s="69"/>
    </row>
    <row r="169" spans="1:23" s="70" customFormat="1" ht="25.5" x14ac:dyDescent="0.25">
      <c r="A169" s="61" t="s">
        <v>49</v>
      </c>
      <c r="B169" s="61"/>
      <c r="C169" s="61"/>
      <c r="D169" s="62" t="s">
        <v>53</v>
      </c>
      <c r="E169" s="62"/>
      <c r="F169" s="62"/>
      <c r="G169" s="63"/>
      <c r="H169" s="63"/>
      <c r="I169" s="64"/>
      <c r="J169" s="65">
        <f>J24</f>
        <v>83643.776861999999</v>
      </c>
      <c r="K169" s="66"/>
      <c r="L169" s="67"/>
      <c r="M169" s="68"/>
      <c r="N169" s="67"/>
      <c r="O169" s="67"/>
      <c r="P169" s="68">
        <f>SUM(P171:P305)</f>
        <v>0</v>
      </c>
      <c r="Q169" s="67"/>
      <c r="R169" s="67"/>
      <c r="S169" s="68">
        <f>SUM(S171:S305)</f>
        <v>0</v>
      </c>
      <c r="T169" s="68">
        <f>SUM(T171:T305)</f>
        <v>0</v>
      </c>
      <c r="U169" s="69"/>
      <c r="V169" s="69"/>
      <c r="W169" s="69"/>
    </row>
    <row r="170" spans="1:23" s="70" customFormat="1" ht="25.5" x14ac:dyDescent="0.25">
      <c r="A170" s="61" t="s">
        <v>196</v>
      </c>
      <c r="B170" s="61"/>
      <c r="C170" s="61"/>
      <c r="D170" s="62" t="s">
        <v>198</v>
      </c>
      <c r="E170" s="62"/>
      <c r="F170" s="62"/>
      <c r="G170" s="63"/>
      <c r="H170" s="63"/>
      <c r="I170" s="64"/>
      <c r="J170" s="65">
        <f>J76</f>
        <v>21735.857840000001</v>
      </c>
      <c r="K170" s="66"/>
      <c r="L170" s="67"/>
      <c r="M170" s="68"/>
      <c r="N170" s="67"/>
      <c r="O170" s="67"/>
      <c r="P170" s="68">
        <f>SUM(P172:P306)</f>
        <v>0</v>
      </c>
      <c r="Q170" s="67"/>
      <c r="R170" s="67"/>
      <c r="S170" s="68">
        <f>SUM(S172:S306)</f>
        <v>0</v>
      </c>
      <c r="T170" s="68">
        <f>SUM(T172:T306)</f>
        <v>0</v>
      </c>
      <c r="U170" s="69"/>
      <c r="V170" s="69"/>
      <c r="W170" s="69"/>
    </row>
    <row r="171" spans="1:23" s="70" customFormat="1" ht="25.5" x14ac:dyDescent="0.25">
      <c r="A171" s="61" t="s">
        <v>222</v>
      </c>
      <c r="B171" s="61"/>
      <c r="C171" s="61"/>
      <c r="D171" s="62" t="s">
        <v>224</v>
      </c>
      <c r="E171" s="62"/>
      <c r="F171" s="62"/>
      <c r="G171" s="63"/>
      <c r="H171" s="63"/>
      <c r="I171" s="64"/>
      <c r="J171" s="65">
        <f>J87</f>
        <v>37709.168100000003</v>
      </c>
      <c r="K171" s="71"/>
      <c r="L171" s="72"/>
      <c r="M171" s="73"/>
      <c r="N171" s="71"/>
      <c r="O171" s="72"/>
      <c r="P171" s="73"/>
      <c r="Q171" s="71"/>
      <c r="R171" s="72"/>
      <c r="S171" s="73"/>
      <c r="T171" s="74"/>
      <c r="U171" s="75"/>
      <c r="V171" s="76"/>
      <c r="W171" s="77"/>
    </row>
    <row r="172" spans="1:23" s="70" customFormat="1" x14ac:dyDescent="0.25">
      <c r="A172" s="61" t="s">
        <v>278</v>
      </c>
      <c r="B172" s="61"/>
      <c r="C172" s="61"/>
      <c r="D172" s="62" t="s">
        <v>279</v>
      </c>
      <c r="E172" s="62"/>
      <c r="F172" s="62"/>
      <c r="G172" s="63"/>
      <c r="H172" s="63"/>
      <c r="I172" s="64"/>
      <c r="J172" s="65">
        <f>J124</f>
        <v>90489.903200000001</v>
      </c>
      <c r="K172" s="71"/>
      <c r="L172" s="72"/>
      <c r="M172" s="73"/>
      <c r="N172" s="71"/>
      <c r="O172" s="72"/>
      <c r="P172" s="73"/>
      <c r="Q172" s="71"/>
      <c r="R172" s="72"/>
      <c r="S172" s="73"/>
      <c r="T172" s="74"/>
      <c r="U172" s="75"/>
      <c r="V172" s="76"/>
      <c r="W172" s="77"/>
    </row>
    <row r="173" spans="1:23" s="70" customFormat="1" x14ac:dyDescent="0.25">
      <c r="A173" s="61" t="s">
        <v>288</v>
      </c>
      <c r="B173" s="61"/>
      <c r="C173" s="61"/>
      <c r="D173" s="62" t="s">
        <v>289</v>
      </c>
      <c r="E173" s="62"/>
      <c r="F173" s="62"/>
      <c r="G173" s="63"/>
      <c r="H173" s="63"/>
      <c r="I173" s="64"/>
      <c r="J173" s="65">
        <f>J139</f>
        <v>20761.106319999999</v>
      </c>
      <c r="K173" s="71"/>
      <c r="L173" s="72"/>
      <c r="M173" s="73"/>
      <c r="N173" s="71"/>
      <c r="O173" s="72"/>
      <c r="P173" s="73"/>
      <c r="Q173" s="71"/>
      <c r="R173" s="72"/>
      <c r="S173" s="73"/>
      <c r="T173" s="74"/>
      <c r="U173" s="75"/>
      <c r="V173" s="76"/>
      <c r="W173" s="77"/>
    </row>
    <row r="174" spans="1:23" s="70" customFormat="1" x14ac:dyDescent="0.25">
      <c r="A174" s="61" t="s">
        <v>297</v>
      </c>
      <c r="B174" s="61"/>
      <c r="C174" s="61"/>
      <c r="D174" s="62" t="s">
        <v>303</v>
      </c>
      <c r="E174" s="62"/>
      <c r="F174" s="62"/>
      <c r="G174" s="63"/>
      <c r="H174" s="63"/>
      <c r="I174" s="64"/>
      <c r="J174" s="65">
        <f>J146</f>
        <v>4222.9399999999996</v>
      </c>
      <c r="K174" s="66"/>
      <c r="L174" s="67"/>
      <c r="M174" s="68"/>
      <c r="N174" s="67"/>
      <c r="O174" s="67"/>
      <c r="P174" s="68">
        <f>SUM(P177:P323)</f>
        <v>0</v>
      </c>
      <c r="Q174" s="67"/>
      <c r="R174" s="67"/>
      <c r="S174" s="68">
        <f>SUM(S177:S323)</f>
        <v>0</v>
      </c>
      <c r="T174" s="68">
        <f>SUM(T177:T323)</f>
        <v>0</v>
      </c>
      <c r="U174" s="69"/>
      <c r="V174" s="69"/>
      <c r="W174" s="69"/>
    </row>
    <row r="175" spans="1:23" s="70" customFormat="1" x14ac:dyDescent="0.25">
      <c r="A175" s="61" t="s">
        <v>323</v>
      </c>
      <c r="B175" s="61"/>
      <c r="C175" s="61"/>
      <c r="D175" s="62" t="s">
        <v>324</v>
      </c>
      <c r="E175" s="62"/>
      <c r="F175" s="62"/>
      <c r="G175" s="63"/>
      <c r="H175" s="63"/>
      <c r="I175" s="64"/>
      <c r="J175" s="65">
        <f>J149</f>
        <v>147150.45704000001</v>
      </c>
      <c r="K175" s="66"/>
      <c r="L175" s="67"/>
      <c r="M175" s="68"/>
      <c r="N175" s="67"/>
      <c r="O175" s="67"/>
      <c r="P175" s="68">
        <f>SUM(P177:P331)</f>
        <v>0</v>
      </c>
      <c r="Q175" s="67"/>
      <c r="R175" s="67"/>
      <c r="S175" s="68">
        <f>SUM(S177:S331)</f>
        <v>0</v>
      </c>
      <c r="T175" s="68">
        <f>SUM(T177:T331)</f>
        <v>0</v>
      </c>
      <c r="U175" s="69"/>
      <c r="V175" s="69"/>
      <c r="W175" s="69"/>
    </row>
    <row r="176" spans="1:23" x14ac:dyDescent="0.25">
      <c r="A176" s="61" t="s">
        <v>293</v>
      </c>
      <c r="B176" s="61"/>
      <c r="C176" s="61"/>
      <c r="D176" s="62" t="s">
        <v>332</v>
      </c>
      <c r="E176" s="62"/>
      <c r="F176" s="62"/>
      <c r="G176" s="63"/>
      <c r="H176" s="63"/>
      <c r="I176" s="64"/>
      <c r="J176" s="65">
        <f>SUM(J168:J175)</f>
        <v>413656.505962</v>
      </c>
      <c r="K176" s="27"/>
      <c r="L176" s="28"/>
      <c r="M176" s="29"/>
      <c r="N176" s="30"/>
      <c r="O176" s="31"/>
      <c r="P176" s="32"/>
      <c r="Q176" s="33"/>
      <c r="R176" s="34"/>
      <c r="S176" s="35"/>
      <c r="T176" s="36"/>
      <c r="U176" s="26"/>
      <c r="V176" s="37"/>
      <c r="W176" s="38"/>
    </row>
    <row r="177" spans="1:23" hidden="1" x14ac:dyDescent="0.25">
      <c r="A177" s="162" t="s">
        <v>25</v>
      </c>
      <c r="B177" s="162"/>
      <c r="C177" s="162"/>
      <c r="D177" s="162"/>
      <c r="E177" s="162"/>
      <c r="F177" s="162"/>
      <c r="G177" s="162"/>
      <c r="H177" s="162"/>
      <c r="I177" s="162"/>
      <c r="J177" s="162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4">
        <v>1</v>
      </c>
      <c r="V177" s="164"/>
      <c r="W177" s="164"/>
    </row>
    <row r="178" spans="1:23" hidden="1" x14ac:dyDescent="0.25">
      <c r="A178" s="165" t="s">
        <v>26</v>
      </c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6" t="e">
        <f>SUM(#REF!)</f>
        <v>#REF!</v>
      </c>
      <c r="V178" s="166"/>
      <c r="W178" s="166"/>
    </row>
    <row r="179" spans="1:23" hidden="1" x14ac:dyDescent="0.25">
      <c r="A179" s="171" t="s">
        <v>27</v>
      </c>
      <c r="B179" s="171"/>
      <c r="C179" s="171"/>
      <c r="D179" s="171"/>
      <c r="E179" s="171"/>
      <c r="F179" s="171"/>
      <c r="G179" s="171"/>
      <c r="H179" s="171"/>
      <c r="I179" s="171"/>
      <c r="J179" s="171"/>
      <c r="K179" s="171"/>
      <c r="L179" s="171"/>
      <c r="M179" s="171"/>
      <c r="N179" s="171"/>
      <c r="O179" s="171"/>
      <c r="P179" s="171"/>
      <c r="Q179" s="171"/>
      <c r="R179" s="171"/>
      <c r="S179" s="171"/>
      <c r="T179" s="171"/>
      <c r="U179" s="172" t="e">
        <f>U178</f>
        <v>#REF!</v>
      </c>
      <c r="V179" s="172"/>
      <c r="W179" s="172"/>
    </row>
    <row r="180" spans="1:23" hidden="1" x14ac:dyDescent="0.25">
      <c r="A180" s="171" t="s">
        <v>28</v>
      </c>
      <c r="B180" s="171"/>
      <c r="C180" s="171"/>
      <c r="D180" s="171"/>
      <c r="E180" s="171"/>
      <c r="F180" s="171"/>
      <c r="G180" s="171"/>
      <c r="H180" s="171"/>
      <c r="I180" s="171"/>
      <c r="J180" s="171"/>
      <c r="K180" s="171"/>
      <c r="L180" s="171"/>
      <c r="M180" s="171"/>
      <c r="N180" s="171"/>
      <c r="O180" s="171"/>
      <c r="P180" s="171"/>
      <c r="Q180" s="171"/>
      <c r="R180" s="171"/>
      <c r="S180" s="171"/>
      <c r="T180" s="171"/>
      <c r="U180" s="172" t="e">
        <f>#REF!</f>
        <v>#REF!</v>
      </c>
      <c r="V180" s="172"/>
      <c r="W180" s="172"/>
    </row>
    <row r="181" spans="1:23" hidden="1" x14ac:dyDescent="0.25">
      <c r="A181" s="171" t="s">
        <v>29</v>
      </c>
      <c r="B181" s="171"/>
      <c r="C181" s="171"/>
      <c r="D181" s="171"/>
      <c r="E181" s="171"/>
      <c r="F181" s="171"/>
      <c r="G181" s="171"/>
      <c r="H181" s="171"/>
      <c r="I181" s="171"/>
      <c r="J181" s="171"/>
      <c r="K181" s="171"/>
      <c r="L181" s="171"/>
      <c r="M181" s="171"/>
      <c r="N181" s="171"/>
      <c r="O181" s="171"/>
      <c r="P181" s="171"/>
      <c r="Q181" s="171"/>
      <c r="R181" s="171"/>
      <c r="S181" s="171"/>
      <c r="T181" s="171"/>
      <c r="U181" s="172">
        <v>0</v>
      </c>
      <c r="V181" s="172"/>
      <c r="W181" s="172"/>
    </row>
    <row r="182" spans="1:23" hidden="1" x14ac:dyDescent="0.25">
      <c r="A182" s="173" t="s">
        <v>30</v>
      </c>
      <c r="B182" s="173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3"/>
      <c r="S182" s="173"/>
      <c r="T182" s="173"/>
      <c r="U182" s="172" t="e">
        <f>U181+U180</f>
        <v>#REF!</v>
      </c>
      <c r="V182" s="172"/>
      <c r="W182" s="172"/>
    </row>
    <row r="183" spans="1:23" hidden="1" x14ac:dyDescent="0.25">
      <c r="A183" s="171" t="s">
        <v>31</v>
      </c>
      <c r="B183" s="171"/>
      <c r="C183" s="171"/>
      <c r="D183" s="171"/>
      <c r="E183" s="171"/>
      <c r="F183" s="171"/>
      <c r="G183" s="171"/>
      <c r="H183" s="171"/>
      <c r="I183" s="171"/>
      <c r="J183" s="171"/>
      <c r="K183" s="171"/>
      <c r="L183" s="171"/>
      <c r="M183" s="171"/>
      <c r="N183" s="171"/>
      <c r="O183" s="171"/>
      <c r="P183" s="171"/>
      <c r="Q183" s="171"/>
      <c r="R183" s="171"/>
      <c r="S183" s="171"/>
      <c r="T183" s="171"/>
      <c r="U183" s="172" t="e">
        <f>U180-U179</f>
        <v>#REF!</v>
      </c>
      <c r="V183" s="172"/>
      <c r="W183" s="172"/>
    </row>
    <row r="184" spans="1:23" hidden="1" x14ac:dyDescent="0.25">
      <c r="A184" s="174" t="s">
        <v>32</v>
      </c>
      <c r="B184" s="174"/>
      <c r="C184" s="174"/>
      <c r="D184" s="174"/>
      <c r="E184" s="174"/>
      <c r="F184" s="174"/>
      <c r="G184" s="174"/>
      <c r="H184" s="174"/>
      <c r="I184" s="174"/>
      <c r="J184" s="174"/>
      <c r="K184" s="174"/>
      <c r="L184" s="174"/>
      <c r="M184" s="174"/>
      <c r="N184" s="174"/>
      <c r="O184" s="174"/>
      <c r="P184" s="174"/>
      <c r="Q184" s="174"/>
      <c r="R184" s="174"/>
      <c r="S184" s="174"/>
      <c r="T184" s="174"/>
      <c r="U184" s="175" t="e">
        <f>U179*100%/U182</f>
        <v>#REF!</v>
      </c>
      <c r="V184" s="175"/>
      <c r="W184" s="175"/>
    </row>
    <row r="185" spans="1:23" hidden="1" x14ac:dyDescent="0.25">
      <c r="A185" s="174" t="s">
        <v>33</v>
      </c>
      <c r="B185" s="174"/>
      <c r="C185" s="174"/>
      <c r="D185" s="174"/>
      <c r="E185" s="174"/>
      <c r="F185" s="174"/>
      <c r="G185" s="174"/>
      <c r="H185" s="174"/>
      <c r="I185" s="174"/>
      <c r="J185" s="174"/>
      <c r="K185" s="174"/>
      <c r="L185" s="174"/>
      <c r="M185" s="174"/>
      <c r="N185" s="174"/>
      <c r="O185" s="174"/>
      <c r="P185" s="174"/>
      <c r="Q185" s="174"/>
      <c r="R185" s="174"/>
      <c r="S185" s="174"/>
      <c r="T185" s="174"/>
      <c r="U185" s="177">
        <v>42429</v>
      </c>
      <c r="V185" s="177"/>
      <c r="W185" s="177"/>
    </row>
    <row r="186" spans="1:23" hidden="1" x14ac:dyDescent="0.25">
      <c r="A186" s="178" t="s">
        <v>34</v>
      </c>
      <c r="B186" s="178"/>
      <c r="C186" s="178"/>
      <c r="D186" s="178"/>
      <c r="E186" s="178"/>
      <c r="F186" s="178"/>
      <c r="G186" s="178"/>
      <c r="H186" s="178"/>
      <c r="I186" s="178"/>
      <c r="J186" s="178"/>
      <c r="K186" s="178"/>
      <c r="L186" s="178"/>
      <c r="M186" s="178"/>
      <c r="N186" s="178"/>
      <c r="O186" s="178"/>
      <c r="P186" s="178"/>
      <c r="Q186" s="178"/>
      <c r="R186" s="178"/>
      <c r="S186" s="178"/>
      <c r="T186" s="178"/>
      <c r="U186" s="179" t="s">
        <v>35</v>
      </c>
      <c r="V186" s="179"/>
      <c r="W186" s="179"/>
    </row>
    <row r="187" spans="1:23" x14ac:dyDescent="0.25">
      <c r="A187" s="26"/>
      <c r="B187" s="44"/>
      <c r="C187" s="26"/>
      <c r="D187" s="26"/>
      <c r="E187" s="26"/>
      <c r="F187" s="26"/>
      <c r="G187" s="40"/>
      <c r="H187" s="40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</row>
    <row r="188" spans="1:23" x14ac:dyDescent="0.25">
      <c r="A188" s="26"/>
      <c r="B188" s="44"/>
      <c r="C188" s="26"/>
      <c r="D188" s="26"/>
      <c r="E188" s="26"/>
      <c r="F188" s="26"/>
      <c r="G188" s="40"/>
      <c r="H188" s="40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</row>
    <row r="189" spans="1:23" x14ac:dyDescent="0.25">
      <c r="A189" s="121" t="s">
        <v>36</v>
      </c>
      <c r="B189" s="121"/>
      <c r="C189" s="121"/>
      <c r="D189" s="121"/>
      <c r="E189" s="121"/>
      <c r="F189" s="121"/>
      <c r="G189" s="121"/>
      <c r="H189" s="180" t="s">
        <v>404</v>
      </c>
      <c r="I189" s="180"/>
      <c r="J189" s="180"/>
      <c r="K189" s="121"/>
      <c r="L189" s="121"/>
      <c r="M189" s="121"/>
      <c r="N189" s="121"/>
      <c r="O189" s="121"/>
      <c r="P189" s="121"/>
      <c r="Q189" s="121"/>
      <c r="R189" s="121"/>
      <c r="S189" s="121"/>
      <c r="T189" s="121"/>
      <c r="U189" s="121"/>
      <c r="V189" s="121"/>
      <c r="W189" s="121"/>
    </row>
    <row r="190" spans="1:23" x14ac:dyDescent="0.25">
      <c r="A190" s="121" t="s">
        <v>37</v>
      </c>
      <c r="B190" s="121"/>
      <c r="C190" s="121"/>
      <c r="D190" s="121"/>
      <c r="E190" s="121"/>
      <c r="F190" s="121"/>
      <c r="G190" s="121"/>
      <c r="H190" s="180" t="s">
        <v>408</v>
      </c>
      <c r="I190" s="180"/>
      <c r="J190" s="180"/>
      <c r="K190" s="121"/>
      <c r="L190" s="121"/>
      <c r="M190" s="121"/>
      <c r="N190" s="121"/>
      <c r="O190" s="121"/>
      <c r="P190" s="121"/>
      <c r="Q190" s="121"/>
      <c r="R190" s="121"/>
      <c r="S190" s="121"/>
      <c r="T190" s="121"/>
      <c r="U190" s="121"/>
      <c r="V190" s="121"/>
      <c r="W190" s="121"/>
    </row>
    <row r="191" spans="1:23" x14ac:dyDescent="0.25">
      <c r="A191" s="121" t="s">
        <v>38</v>
      </c>
      <c r="B191" s="121"/>
      <c r="C191" s="121"/>
      <c r="D191" s="121"/>
      <c r="E191" s="121"/>
      <c r="F191" s="121"/>
      <c r="G191" s="121"/>
      <c r="H191" s="180" t="s">
        <v>405</v>
      </c>
      <c r="I191" s="180"/>
      <c r="J191" s="180"/>
      <c r="K191" s="121"/>
      <c r="L191" s="121"/>
      <c r="M191" s="121"/>
      <c r="N191" s="121"/>
      <c r="O191" s="121"/>
      <c r="P191" s="121"/>
      <c r="Q191" s="121"/>
      <c r="R191" s="121"/>
      <c r="S191" s="121"/>
      <c r="T191" s="121"/>
      <c r="U191" s="121"/>
      <c r="V191" s="121"/>
      <c r="W191" s="121"/>
    </row>
    <row r="192" spans="1:23" x14ac:dyDescent="0.25">
      <c r="A192" s="121" t="s">
        <v>407</v>
      </c>
      <c r="B192" s="121"/>
      <c r="C192" s="121"/>
      <c r="D192" s="121"/>
      <c r="E192" s="121"/>
      <c r="F192" s="121"/>
      <c r="G192" s="121"/>
      <c r="H192" s="180"/>
      <c r="I192" s="180"/>
      <c r="J192" s="180"/>
      <c r="K192" s="121"/>
      <c r="L192" s="121"/>
      <c r="M192" s="121"/>
      <c r="N192" s="121"/>
      <c r="O192" s="121"/>
      <c r="P192" s="121"/>
      <c r="Q192" s="121"/>
      <c r="R192" s="121"/>
      <c r="S192" s="121"/>
      <c r="T192" s="121"/>
      <c r="U192" s="121"/>
      <c r="V192" s="121"/>
      <c r="W192" s="121"/>
    </row>
    <row r="193" spans="1:23" x14ac:dyDescent="0.25">
      <c r="A193" s="176"/>
      <c r="B193" s="176"/>
      <c r="C193" s="176"/>
      <c r="D193" s="176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6"/>
      <c r="T193" s="176"/>
      <c r="U193" s="176"/>
      <c r="V193" s="176"/>
      <c r="W193" s="176"/>
    </row>
  </sheetData>
  <mergeCells count="58">
    <mergeCell ref="A193:W193"/>
    <mergeCell ref="A185:T185"/>
    <mergeCell ref="U185:W185"/>
    <mergeCell ref="A186:T186"/>
    <mergeCell ref="U186:W186"/>
    <mergeCell ref="H189:J189"/>
    <mergeCell ref="H190:J190"/>
    <mergeCell ref="H191:J191"/>
    <mergeCell ref="H192:J192"/>
    <mergeCell ref="A182:T182"/>
    <mergeCell ref="U182:W182"/>
    <mergeCell ref="A183:T183"/>
    <mergeCell ref="U183:W183"/>
    <mergeCell ref="A184:T184"/>
    <mergeCell ref="U184:W184"/>
    <mergeCell ref="A179:T179"/>
    <mergeCell ref="U179:W179"/>
    <mergeCell ref="A180:T180"/>
    <mergeCell ref="U180:W180"/>
    <mergeCell ref="A181:T181"/>
    <mergeCell ref="U181:W181"/>
    <mergeCell ref="C15:C16"/>
    <mergeCell ref="A177:T177"/>
    <mergeCell ref="U177:W177"/>
    <mergeCell ref="A178:T178"/>
    <mergeCell ref="U178:W178"/>
    <mergeCell ref="J15:J16"/>
    <mergeCell ref="Q15:Q16"/>
    <mergeCell ref="R15:R16"/>
    <mergeCell ref="S15:S16"/>
    <mergeCell ref="K15:K16"/>
    <mergeCell ref="L15:L16"/>
    <mergeCell ref="M15:M16"/>
    <mergeCell ref="N15:N16"/>
    <mergeCell ref="O15:O16"/>
    <mergeCell ref="P15:P16"/>
    <mergeCell ref="A10:C10"/>
    <mergeCell ref="A11:C11"/>
    <mergeCell ref="A12:C12"/>
    <mergeCell ref="D12:J12"/>
    <mergeCell ref="D11:J11"/>
    <mergeCell ref="D10:J10"/>
    <mergeCell ref="A1:J8"/>
    <mergeCell ref="U1:W8"/>
    <mergeCell ref="A14:J14"/>
    <mergeCell ref="K14:M14"/>
    <mergeCell ref="N14:P14"/>
    <mergeCell ref="Q14:S14"/>
    <mergeCell ref="T14:T16"/>
    <mergeCell ref="U14:W15"/>
    <mergeCell ref="A15:A16"/>
    <mergeCell ref="B15:B16"/>
    <mergeCell ref="G15:G16"/>
    <mergeCell ref="H15:H16"/>
    <mergeCell ref="D15:D16"/>
    <mergeCell ref="E15:E16"/>
    <mergeCell ref="F15:F16"/>
    <mergeCell ref="I15:I1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2" orientation="portrait" r:id="rId1"/>
  <rowBreaks count="1" manualBreakCount="1">
    <brk id="164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BreakPreview" topLeftCell="A4" zoomScale="60" zoomScaleNormal="100" workbookViewId="0">
      <selection activeCell="C30" sqref="C30:P30"/>
    </sheetView>
  </sheetViews>
  <sheetFormatPr defaultRowHeight="12.75" x14ac:dyDescent="0.2"/>
  <cols>
    <col min="1" max="1" width="9" style="84" bestFit="1" customWidth="1"/>
    <col min="2" max="2" width="38" style="84" bestFit="1" customWidth="1"/>
    <col min="3" max="3" width="11.28515625" style="84" bestFit="1" customWidth="1"/>
    <col min="4" max="4" width="17.42578125" style="84" bestFit="1" customWidth="1"/>
    <col min="5" max="5" width="11.28515625" style="84" bestFit="1" customWidth="1"/>
    <col min="6" max="6" width="17" style="84" bestFit="1" customWidth="1"/>
    <col min="7" max="7" width="11.28515625" style="84" bestFit="1" customWidth="1"/>
    <col min="8" max="8" width="17.7109375" style="84" bestFit="1" customWidth="1"/>
    <col min="9" max="9" width="11.28515625" style="84" bestFit="1" customWidth="1"/>
    <col min="10" max="10" width="17.7109375" style="84" bestFit="1" customWidth="1"/>
    <col min="11" max="11" width="11.28515625" style="84" bestFit="1" customWidth="1"/>
    <col min="12" max="12" width="17.7109375" style="84" bestFit="1" customWidth="1"/>
    <col min="13" max="13" width="11.28515625" style="84" bestFit="1" customWidth="1"/>
    <col min="14" max="14" width="17.7109375" style="84" bestFit="1" customWidth="1"/>
    <col min="15" max="15" width="11.28515625" style="84" bestFit="1" customWidth="1"/>
    <col min="16" max="16" width="18.28515625" style="84" bestFit="1" customWidth="1"/>
    <col min="17" max="17" width="11.28515625" style="84" bestFit="1" customWidth="1"/>
    <col min="18" max="18" width="17.7109375" style="84" bestFit="1" customWidth="1"/>
    <col min="19" max="19" width="20.85546875" style="84" bestFit="1" customWidth="1"/>
    <col min="20" max="20" width="11.140625" style="84" bestFit="1" customWidth="1"/>
    <col min="21" max="256" width="9.140625" style="84"/>
    <col min="257" max="257" width="5.5703125" style="84" bestFit="1" customWidth="1"/>
    <col min="258" max="258" width="38" style="84" bestFit="1" customWidth="1"/>
    <col min="259" max="259" width="11.140625" style="84" bestFit="1" customWidth="1"/>
    <col min="260" max="260" width="16.28515625" style="84" bestFit="1" customWidth="1"/>
    <col min="261" max="261" width="11.140625" style="84" bestFit="1" customWidth="1"/>
    <col min="262" max="262" width="16.85546875" style="84" bestFit="1" customWidth="1"/>
    <col min="263" max="263" width="10.140625" style="84" bestFit="1" customWidth="1"/>
    <col min="264" max="264" width="16.28515625" style="84" bestFit="1" customWidth="1"/>
    <col min="265" max="265" width="10.140625" style="84" bestFit="1" customWidth="1"/>
    <col min="266" max="266" width="16.85546875" style="84" bestFit="1" customWidth="1"/>
    <col min="267" max="267" width="10.140625" style="84" bestFit="1" customWidth="1"/>
    <col min="268" max="268" width="16.28515625" style="84" bestFit="1" customWidth="1"/>
    <col min="269" max="269" width="10.140625" style="84" bestFit="1" customWidth="1"/>
    <col min="270" max="270" width="16.85546875" style="84" bestFit="1" customWidth="1"/>
    <col min="271" max="271" width="10.140625" style="84" bestFit="1" customWidth="1"/>
    <col min="272" max="272" width="16.28515625" style="84" bestFit="1" customWidth="1"/>
    <col min="273" max="273" width="11.140625" style="84" bestFit="1" customWidth="1"/>
    <col min="274" max="274" width="15.5703125" style="84" bestFit="1" customWidth="1"/>
    <col min="275" max="275" width="18.28515625" style="84" bestFit="1" customWidth="1"/>
    <col min="276" max="512" width="9.140625" style="84"/>
    <col min="513" max="513" width="5.5703125" style="84" bestFit="1" customWidth="1"/>
    <col min="514" max="514" width="38" style="84" bestFit="1" customWidth="1"/>
    <col min="515" max="515" width="11.140625" style="84" bestFit="1" customWidth="1"/>
    <col min="516" max="516" width="16.28515625" style="84" bestFit="1" customWidth="1"/>
    <col min="517" max="517" width="11.140625" style="84" bestFit="1" customWidth="1"/>
    <col min="518" max="518" width="16.85546875" style="84" bestFit="1" customWidth="1"/>
    <col min="519" max="519" width="10.140625" style="84" bestFit="1" customWidth="1"/>
    <col min="520" max="520" width="16.28515625" style="84" bestFit="1" customWidth="1"/>
    <col min="521" max="521" width="10.140625" style="84" bestFit="1" customWidth="1"/>
    <col min="522" max="522" width="16.85546875" style="84" bestFit="1" customWidth="1"/>
    <col min="523" max="523" width="10.140625" style="84" bestFit="1" customWidth="1"/>
    <col min="524" max="524" width="16.28515625" style="84" bestFit="1" customWidth="1"/>
    <col min="525" max="525" width="10.140625" style="84" bestFit="1" customWidth="1"/>
    <col min="526" max="526" width="16.85546875" style="84" bestFit="1" customWidth="1"/>
    <col min="527" max="527" width="10.140625" style="84" bestFit="1" customWidth="1"/>
    <col min="528" max="528" width="16.28515625" style="84" bestFit="1" customWidth="1"/>
    <col min="529" max="529" width="11.140625" style="84" bestFit="1" customWidth="1"/>
    <col min="530" max="530" width="15.5703125" style="84" bestFit="1" customWidth="1"/>
    <col min="531" max="531" width="18.28515625" style="84" bestFit="1" customWidth="1"/>
    <col min="532" max="768" width="9.140625" style="84"/>
    <col min="769" max="769" width="5.5703125" style="84" bestFit="1" customWidth="1"/>
    <col min="770" max="770" width="38" style="84" bestFit="1" customWidth="1"/>
    <col min="771" max="771" width="11.140625" style="84" bestFit="1" customWidth="1"/>
    <col min="772" max="772" width="16.28515625" style="84" bestFit="1" customWidth="1"/>
    <col min="773" max="773" width="11.140625" style="84" bestFit="1" customWidth="1"/>
    <col min="774" max="774" width="16.85546875" style="84" bestFit="1" customWidth="1"/>
    <col min="775" max="775" width="10.140625" style="84" bestFit="1" customWidth="1"/>
    <col min="776" max="776" width="16.28515625" style="84" bestFit="1" customWidth="1"/>
    <col min="777" max="777" width="10.140625" style="84" bestFit="1" customWidth="1"/>
    <col min="778" max="778" width="16.85546875" style="84" bestFit="1" customWidth="1"/>
    <col min="779" max="779" width="10.140625" style="84" bestFit="1" customWidth="1"/>
    <col min="780" max="780" width="16.28515625" style="84" bestFit="1" customWidth="1"/>
    <col min="781" max="781" width="10.140625" style="84" bestFit="1" customWidth="1"/>
    <col min="782" max="782" width="16.85546875" style="84" bestFit="1" customWidth="1"/>
    <col min="783" max="783" width="10.140625" style="84" bestFit="1" customWidth="1"/>
    <col min="784" max="784" width="16.28515625" style="84" bestFit="1" customWidth="1"/>
    <col min="785" max="785" width="11.140625" style="84" bestFit="1" customWidth="1"/>
    <col min="786" max="786" width="15.5703125" style="84" bestFit="1" customWidth="1"/>
    <col min="787" max="787" width="18.28515625" style="84" bestFit="1" customWidth="1"/>
    <col min="788" max="1024" width="9.140625" style="84"/>
    <col min="1025" max="1025" width="5.5703125" style="84" bestFit="1" customWidth="1"/>
    <col min="1026" max="1026" width="38" style="84" bestFit="1" customWidth="1"/>
    <col min="1027" max="1027" width="11.140625" style="84" bestFit="1" customWidth="1"/>
    <col min="1028" max="1028" width="16.28515625" style="84" bestFit="1" customWidth="1"/>
    <col min="1029" max="1029" width="11.140625" style="84" bestFit="1" customWidth="1"/>
    <col min="1030" max="1030" width="16.85546875" style="84" bestFit="1" customWidth="1"/>
    <col min="1031" max="1031" width="10.140625" style="84" bestFit="1" customWidth="1"/>
    <col min="1032" max="1032" width="16.28515625" style="84" bestFit="1" customWidth="1"/>
    <col min="1033" max="1033" width="10.140625" style="84" bestFit="1" customWidth="1"/>
    <col min="1034" max="1034" width="16.85546875" style="84" bestFit="1" customWidth="1"/>
    <col min="1035" max="1035" width="10.140625" style="84" bestFit="1" customWidth="1"/>
    <col min="1036" max="1036" width="16.28515625" style="84" bestFit="1" customWidth="1"/>
    <col min="1037" max="1037" width="10.140625" style="84" bestFit="1" customWidth="1"/>
    <col min="1038" max="1038" width="16.85546875" style="84" bestFit="1" customWidth="1"/>
    <col min="1039" max="1039" width="10.140625" style="84" bestFit="1" customWidth="1"/>
    <col min="1040" max="1040" width="16.28515625" style="84" bestFit="1" customWidth="1"/>
    <col min="1041" max="1041" width="11.140625" style="84" bestFit="1" customWidth="1"/>
    <col min="1042" max="1042" width="15.5703125" style="84" bestFit="1" customWidth="1"/>
    <col min="1043" max="1043" width="18.28515625" style="84" bestFit="1" customWidth="1"/>
    <col min="1044" max="1280" width="9.140625" style="84"/>
    <col min="1281" max="1281" width="5.5703125" style="84" bestFit="1" customWidth="1"/>
    <col min="1282" max="1282" width="38" style="84" bestFit="1" customWidth="1"/>
    <col min="1283" max="1283" width="11.140625" style="84" bestFit="1" customWidth="1"/>
    <col min="1284" max="1284" width="16.28515625" style="84" bestFit="1" customWidth="1"/>
    <col min="1285" max="1285" width="11.140625" style="84" bestFit="1" customWidth="1"/>
    <col min="1286" max="1286" width="16.85546875" style="84" bestFit="1" customWidth="1"/>
    <col min="1287" max="1287" width="10.140625" style="84" bestFit="1" customWidth="1"/>
    <col min="1288" max="1288" width="16.28515625" style="84" bestFit="1" customWidth="1"/>
    <col min="1289" max="1289" width="10.140625" style="84" bestFit="1" customWidth="1"/>
    <col min="1290" max="1290" width="16.85546875" style="84" bestFit="1" customWidth="1"/>
    <col min="1291" max="1291" width="10.140625" style="84" bestFit="1" customWidth="1"/>
    <col min="1292" max="1292" width="16.28515625" style="84" bestFit="1" customWidth="1"/>
    <col min="1293" max="1293" width="10.140625" style="84" bestFit="1" customWidth="1"/>
    <col min="1294" max="1294" width="16.85546875" style="84" bestFit="1" customWidth="1"/>
    <col min="1295" max="1295" width="10.140625" style="84" bestFit="1" customWidth="1"/>
    <col min="1296" max="1296" width="16.28515625" style="84" bestFit="1" customWidth="1"/>
    <col min="1297" max="1297" width="11.140625" style="84" bestFit="1" customWidth="1"/>
    <col min="1298" max="1298" width="15.5703125" style="84" bestFit="1" customWidth="1"/>
    <col min="1299" max="1299" width="18.28515625" style="84" bestFit="1" customWidth="1"/>
    <col min="1300" max="1536" width="9.140625" style="84"/>
    <col min="1537" max="1537" width="5.5703125" style="84" bestFit="1" customWidth="1"/>
    <col min="1538" max="1538" width="38" style="84" bestFit="1" customWidth="1"/>
    <col min="1539" max="1539" width="11.140625" style="84" bestFit="1" customWidth="1"/>
    <col min="1540" max="1540" width="16.28515625" style="84" bestFit="1" customWidth="1"/>
    <col min="1541" max="1541" width="11.140625" style="84" bestFit="1" customWidth="1"/>
    <col min="1542" max="1542" width="16.85546875" style="84" bestFit="1" customWidth="1"/>
    <col min="1543" max="1543" width="10.140625" style="84" bestFit="1" customWidth="1"/>
    <col min="1544" max="1544" width="16.28515625" style="84" bestFit="1" customWidth="1"/>
    <col min="1545" max="1545" width="10.140625" style="84" bestFit="1" customWidth="1"/>
    <col min="1546" max="1546" width="16.85546875" style="84" bestFit="1" customWidth="1"/>
    <col min="1547" max="1547" width="10.140625" style="84" bestFit="1" customWidth="1"/>
    <col min="1548" max="1548" width="16.28515625" style="84" bestFit="1" customWidth="1"/>
    <col min="1549" max="1549" width="10.140625" style="84" bestFit="1" customWidth="1"/>
    <col min="1550" max="1550" width="16.85546875" style="84" bestFit="1" customWidth="1"/>
    <col min="1551" max="1551" width="10.140625" style="84" bestFit="1" customWidth="1"/>
    <col min="1552" max="1552" width="16.28515625" style="84" bestFit="1" customWidth="1"/>
    <col min="1553" max="1553" width="11.140625" style="84" bestFit="1" customWidth="1"/>
    <col min="1554" max="1554" width="15.5703125" style="84" bestFit="1" customWidth="1"/>
    <col min="1555" max="1555" width="18.28515625" style="84" bestFit="1" customWidth="1"/>
    <col min="1556" max="1792" width="9.140625" style="84"/>
    <col min="1793" max="1793" width="5.5703125" style="84" bestFit="1" customWidth="1"/>
    <col min="1794" max="1794" width="38" style="84" bestFit="1" customWidth="1"/>
    <col min="1795" max="1795" width="11.140625" style="84" bestFit="1" customWidth="1"/>
    <col min="1796" max="1796" width="16.28515625" style="84" bestFit="1" customWidth="1"/>
    <col min="1797" max="1797" width="11.140625" style="84" bestFit="1" customWidth="1"/>
    <col min="1798" max="1798" width="16.85546875" style="84" bestFit="1" customWidth="1"/>
    <col min="1799" max="1799" width="10.140625" style="84" bestFit="1" customWidth="1"/>
    <col min="1800" max="1800" width="16.28515625" style="84" bestFit="1" customWidth="1"/>
    <col min="1801" max="1801" width="10.140625" style="84" bestFit="1" customWidth="1"/>
    <col min="1802" max="1802" width="16.85546875" style="84" bestFit="1" customWidth="1"/>
    <col min="1803" max="1803" width="10.140625" style="84" bestFit="1" customWidth="1"/>
    <col min="1804" max="1804" width="16.28515625" style="84" bestFit="1" customWidth="1"/>
    <col min="1805" max="1805" width="10.140625" style="84" bestFit="1" customWidth="1"/>
    <col min="1806" max="1806" width="16.85546875" style="84" bestFit="1" customWidth="1"/>
    <col min="1807" max="1807" width="10.140625" style="84" bestFit="1" customWidth="1"/>
    <col min="1808" max="1808" width="16.28515625" style="84" bestFit="1" customWidth="1"/>
    <col min="1809" max="1809" width="11.140625" style="84" bestFit="1" customWidth="1"/>
    <col min="1810" max="1810" width="15.5703125" style="84" bestFit="1" customWidth="1"/>
    <col min="1811" max="1811" width="18.28515625" style="84" bestFit="1" customWidth="1"/>
    <col min="1812" max="2048" width="9.140625" style="84"/>
    <col min="2049" max="2049" width="5.5703125" style="84" bestFit="1" customWidth="1"/>
    <col min="2050" max="2050" width="38" style="84" bestFit="1" customWidth="1"/>
    <col min="2051" max="2051" width="11.140625" style="84" bestFit="1" customWidth="1"/>
    <col min="2052" max="2052" width="16.28515625" style="84" bestFit="1" customWidth="1"/>
    <col min="2053" max="2053" width="11.140625" style="84" bestFit="1" customWidth="1"/>
    <col min="2054" max="2054" width="16.85546875" style="84" bestFit="1" customWidth="1"/>
    <col min="2055" max="2055" width="10.140625" style="84" bestFit="1" customWidth="1"/>
    <col min="2056" max="2056" width="16.28515625" style="84" bestFit="1" customWidth="1"/>
    <col min="2057" max="2057" width="10.140625" style="84" bestFit="1" customWidth="1"/>
    <col min="2058" max="2058" width="16.85546875" style="84" bestFit="1" customWidth="1"/>
    <col min="2059" max="2059" width="10.140625" style="84" bestFit="1" customWidth="1"/>
    <col min="2060" max="2060" width="16.28515625" style="84" bestFit="1" customWidth="1"/>
    <col min="2061" max="2061" width="10.140625" style="84" bestFit="1" customWidth="1"/>
    <col min="2062" max="2062" width="16.85546875" style="84" bestFit="1" customWidth="1"/>
    <col min="2063" max="2063" width="10.140625" style="84" bestFit="1" customWidth="1"/>
    <col min="2064" max="2064" width="16.28515625" style="84" bestFit="1" customWidth="1"/>
    <col min="2065" max="2065" width="11.140625" style="84" bestFit="1" customWidth="1"/>
    <col min="2066" max="2066" width="15.5703125" style="84" bestFit="1" customWidth="1"/>
    <col min="2067" max="2067" width="18.28515625" style="84" bestFit="1" customWidth="1"/>
    <col min="2068" max="2304" width="9.140625" style="84"/>
    <col min="2305" max="2305" width="5.5703125" style="84" bestFit="1" customWidth="1"/>
    <col min="2306" max="2306" width="38" style="84" bestFit="1" customWidth="1"/>
    <col min="2307" max="2307" width="11.140625" style="84" bestFit="1" customWidth="1"/>
    <col min="2308" max="2308" width="16.28515625" style="84" bestFit="1" customWidth="1"/>
    <col min="2309" max="2309" width="11.140625" style="84" bestFit="1" customWidth="1"/>
    <col min="2310" max="2310" width="16.85546875" style="84" bestFit="1" customWidth="1"/>
    <col min="2311" max="2311" width="10.140625" style="84" bestFit="1" customWidth="1"/>
    <col min="2312" max="2312" width="16.28515625" style="84" bestFit="1" customWidth="1"/>
    <col min="2313" max="2313" width="10.140625" style="84" bestFit="1" customWidth="1"/>
    <col min="2314" max="2314" width="16.85546875" style="84" bestFit="1" customWidth="1"/>
    <col min="2315" max="2315" width="10.140625" style="84" bestFit="1" customWidth="1"/>
    <col min="2316" max="2316" width="16.28515625" style="84" bestFit="1" customWidth="1"/>
    <col min="2317" max="2317" width="10.140625" style="84" bestFit="1" customWidth="1"/>
    <col min="2318" max="2318" width="16.85546875" style="84" bestFit="1" customWidth="1"/>
    <col min="2319" max="2319" width="10.140625" style="84" bestFit="1" customWidth="1"/>
    <col min="2320" max="2320" width="16.28515625" style="84" bestFit="1" customWidth="1"/>
    <col min="2321" max="2321" width="11.140625" style="84" bestFit="1" customWidth="1"/>
    <col min="2322" max="2322" width="15.5703125" style="84" bestFit="1" customWidth="1"/>
    <col min="2323" max="2323" width="18.28515625" style="84" bestFit="1" customWidth="1"/>
    <col min="2324" max="2560" width="9.140625" style="84"/>
    <col min="2561" max="2561" width="5.5703125" style="84" bestFit="1" customWidth="1"/>
    <col min="2562" max="2562" width="38" style="84" bestFit="1" customWidth="1"/>
    <col min="2563" max="2563" width="11.140625" style="84" bestFit="1" customWidth="1"/>
    <col min="2564" max="2564" width="16.28515625" style="84" bestFit="1" customWidth="1"/>
    <col min="2565" max="2565" width="11.140625" style="84" bestFit="1" customWidth="1"/>
    <col min="2566" max="2566" width="16.85546875" style="84" bestFit="1" customWidth="1"/>
    <col min="2567" max="2567" width="10.140625" style="84" bestFit="1" customWidth="1"/>
    <col min="2568" max="2568" width="16.28515625" style="84" bestFit="1" customWidth="1"/>
    <col min="2569" max="2569" width="10.140625" style="84" bestFit="1" customWidth="1"/>
    <col min="2570" max="2570" width="16.85546875" style="84" bestFit="1" customWidth="1"/>
    <col min="2571" max="2571" width="10.140625" style="84" bestFit="1" customWidth="1"/>
    <col min="2572" max="2572" width="16.28515625" style="84" bestFit="1" customWidth="1"/>
    <col min="2573" max="2573" width="10.140625" style="84" bestFit="1" customWidth="1"/>
    <col min="2574" max="2574" width="16.85546875" style="84" bestFit="1" customWidth="1"/>
    <col min="2575" max="2575" width="10.140625" style="84" bestFit="1" customWidth="1"/>
    <col min="2576" max="2576" width="16.28515625" style="84" bestFit="1" customWidth="1"/>
    <col min="2577" max="2577" width="11.140625" style="84" bestFit="1" customWidth="1"/>
    <col min="2578" max="2578" width="15.5703125" style="84" bestFit="1" customWidth="1"/>
    <col min="2579" max="2579" width="18.28515625" style="84" bestFit="1" customWidth="1"/>
    <col min="2580" max="2816" width="9.140625" style="84"/>
    <col min="2817" max="2817" width="5.5703125" style="84" bestFit="1" customWidth="1"/>
    <col min="2818" max="2818" width="38" style="84" bestFit="1" customWidth="1"/>
    <col min="2819" max="2819" width="11.140625" style="84" bestFit="1" customWidth="1"/>
    <col min="2820" max="2820" width="16.28515625" style="84" bestFit="1" customWidth="1"/>
    <col min="2821" max="2821" width="11.140625" style="84" bestFit="1" customWidth="1"/>
    <col min="2822" max="2822" width="16.85546875" style="84" bestFit="1" customWidth="1"/>
    <col min="2823" max="2823" width="10.140625" style="84" bestFit="1" customWidth="1"/>
    <col min="2824" max="2824" width="16.28515625" style="84" bestFit="1" customWidth="1"/>
    <col min="2825" max="2825" width="10.140625" style="84" bestFit="1" customWidth="1"/>
    <col min="2826" max="2826" width="16.85546875" style="84" bestFit="1" customWidth="1"/>
    <col min="2827" max="2827" width="10.140625" style="84" bestFit="1" customWidth="1"/>
    <col min="2828" max="2828" width="16.28515625" style="84" bestFit="1" customWidth="1"/>
    <col min="2829" max="2829" width="10.140625" style="84" bestFit="1" customWidth="1"/>
    <col min="2830" max="2830" width="16.85546875" style="84" bestFit="1" customWidth="1"/>
    <col min="2831" max="2831" width="10.140625" style="84" bestFit="1" customWidth="1"/>
    <col min="2832" max="2832" width="16.28515625" style="84" bestFit="1" customWidth="1"/>
    <col min="2833" max="2833" width="11.140625" style="84" bestFit="1" customWidth="1"/>
    <col min="2834" max="2834" width="15.5703125" style="84" bestFit="1" customWidth="1"/>
    <col min="2835" max="2835" width="18.28515625" style="84" bestFit="1" customWidth="1"/>
    <col min="2836" max="3072" width="9.140625" style="84"/>
    <col min="3073" max="3073" width="5.5703125" style="84" bestFit="1" customWidth="1"/>
    <col min="3074" max="3074" width="38" style="84" bestFit="1" customWidth="1"/>
    <col min="3075" max="3075" width="11.140625" style="84" bestFit="1" customWidth="1"/>
    <col min="3076" max="3076" width="16.28515625" style="84" bestFit="1" customWidth="1"/>
    <col min="3077" max="3077" width="11.140625" style="84" bestFit="1" customWidth="1"/>
    <col min="3078" max="3078" width="16.85546875" style="84" bestFit="1" customWidth="1"/>
    <col min="3079" max="3079" width="10.140625" style="84" bestFit="1" customWidth="1"/>
    <col min="3080" max="3080" width="16.28515625" style="84" bestFit="1" customWidth="1"/>
    <col min="3081" max="3081" width="10.140625" style="84" bestFit="1" customWidth="1"/>
    <col min="3082" max="3082" width="16.85546875" style="84" bestFit="1" customWidth="1"/>
    <col min="3083" max="3083" width="10.140625" style="84" bestFit="1" customWidth="1"/>
    <col min="3084" max="3084" width="16.28515625" style="84" bestFit="1" customWidth="1"/>
    <col min="3085" max="3085" width="10.140625" style="84" bestFit="1" customWidth="1"/>
    <col min="3086" max="3086" width="16.85546875" style="84" bestFit="1" customWidth="1"/>
    <col min="3087" max="3087" width="10.140625" style="84" bestFit="1" customWidth="1"/>
    <col min="3088" max="3088" width="16.28515625" style="84" bestFit="1" customWidth="1"/>
    <col min="3089" max="3089" width="11.140625" style="84" bestFit="1" customWidth="1"/>
    <col min="3090" max="3090" width="15.5703125" style="84" bestFit="1" customWidth="1"/>
    <col min="3091" max="3091" width="18.28515625" style="84" bestFit="1" customWidth="1"/>
    <col min="3092" max="3328" width="9.140625" style="84"/>
    <col min="3329" max="3329" width="5.5703125" style="84" bestFit="1" customWidth="1"/>
    <col min="3330" max="3330" width="38" style="84" bestFit="1" customWidth="1"/>
    <col min="3331" max="3331" width="11.140625" style="84" bestFit="1" customWidth="1"/>
    <col min="3332" max="3332" width="16.28515625" style="84" bestFit="1" customWidth="1"/>
    <col min="3333" max="3333" width="11.140625" style="84" bestFit="1" customWidth="1"/>
    <col min="3334" max="3334" width="16.85546875" style="84" bestFit="1" customWidth="1"/>
    <col min="3335" max="3335" width="10.140625" style="84" bestFit="1" customWidth="1"/>
    <col min="3336" max="3336" width="16.28515625" style="84" bestFit="1" customWidth="1"/>
    <col min="3337" max="3337" width="10.140625" style="84" bestFit="1" customWidth="1"/>
    <col min="3338" max="3338" width="16.85546875" style="84" bestFit="1" customWidth="1"/>
    <col min="3339" max="3339" width="10.140625" style="84" bestFit="1" customWidth="1"/>
    <col min="3340" max="3340" width="16.28515625" style="84" bestFit="1" customWidth="1"/>
    <col min="3341" max="3341" width="10.140625" style="84" bestFit="1" customWidth="1"/>
    <col min="3342" max="3342" width="16.85546875" style="84" bestFit="1" customWidth="1"/>
    <col min="3343" max="3343" width="10.140625" style="84" bestFit="1" customWidth="1"/>
    <col min="3344" max="3344" width="16.28515625" style="84" bestFit="1" customWidth="1"/>
    <col min="3345" max="3345" width="11.140625" style="84" bestFit="1" customWidth="1"/>
    <col min="3346" max="3346" width="15.5703125" style="84" bestFit="1" customWidth="1"/>
    <col min="3347" max="3347" width="18.28515625" style="84" bestFit="1" customWidth="1"/>
    <col min="3348" max="3584" width="9.140625" style="84"/>
    <col min="3585" max="3585" width="5.5703125" style="84" bestFit="1" customWidth="1"/>
    <col min="3586" max="3586" width="38" style="84" bestFit="1" customWidth="1"/>
    <col min="3587" max="3587" width="11.140625" style="84" bestFit="1" customWidth="1"/>
    <col min="3588" max="3588" width="16.28515625" style="84" bestFit="1" customWidth="1"/>
    <col min="3589" max="3589" width="11.140625" style="84" bestFit="1" customWidth="1"/>
    <col min="3590" max="3590" width="16.85546875" style="84" bestFit="1" customWidth="1"/>
    <col min="3591" max="3591" width="10.140625" style="84" bestFit="1" customWidth="1"/>
    <col min="3592" max="3592" width="16.28515625" style="84" bestFit="1" customWidth="1"/>
    <col min="3593" max="3593" width="10.140625" style="84" bestFit="1" customWidth="1"/>
    <col min="3594" max="3594" width="16.85546875" style="84" bestFit="1" customWidth="1"/>
    <col min="3595" max="3595" width="10.140625" style="84" bestFit="1" customWidth="1"/>
    <col min="3596" max="3596" width="16.28515625" style="84" bestFit="1" customWidth="1"/>
    <col min="3597" max="3597" width="10.140625" style="84" bestFit="1" customWidth="1"/>
    <col min="3598" max="3598" width="16.85546875" style="84" bestFit="1" customWidth="1"/>
    <col min="3599" max="3599" width="10.140625" style="84" bestFit="1" customWidth="1"/>
    <col min="3600" max="3600" width="16.28515625" style="84" bestFit="1" customWidth="1"/>
    <col min="3601" max="3601" width="11.140625" style="84" bestFit="1" customWidth="1"/>
    <col min="3602" max="3602" width="15.5703125" style="84" bestFit="1" customWidth="1"/>
    <col min="3603" max="3603" width="18.28515625" style="84" bestFit="1" customWidth="1"/>
    <col min="3604" max="3840" width="9.140625" style="84"/>
    <col min="3841" max="3841" width="5.5703125" style="84" bestFit="1" customWidth="1"/>
    <col min="3842" max="3842" width="38" style="84" bestFit="1" customWidth="1"/>
    <col min="3843" max="3843" width="11.140625" style="84" bestFit="1" customWidth="1"/>
    <col min="3844" max="3844" width="16.28515625" style="84" bestFit="1" customWidth="1"/>
    <col min="3845" max="3845" width="11.140625" style="84" bestFit="1" customWidth="1"/>
    <col min="3846" max="3846" width="16.85546875" style="84" bestFit="1" customWidth="1"/>
    <col min="3847" max="3847" width="10.140625" style="84" bestFit="1" customWidth="1"/>
    <col min="3848" max="3848" width="16.28515625" style="84" bestFit="1" customWidth="1"/>
    <col min="3849" max="3849" width="10.140625" style="84" bestFit="1" customWidth="1"/>
    <col min="3850" max="3850" width="16.85546875" style="84" bestFit="1" customWidth="1"/>
    <col min="3851" max="3851" width="10.140625" style="84" bestFit="1" customWidth="1"/>
    <col min="3852" max="3852" width="16.28515625" style="84" bestFit="1" customWidth="1"/>
    <col min="3853" max="3853" width="10.140625" style="84" bestFit="1" customWidth="1"/>
    <col min="3854" max="3854" width="16.85546875" style="84" bestFit="1" customWidth="1"/>
    <col min="3855" max="3855" width="10.140625" style="84" bestFit="1" customWidth="1"/>
    <col min="3856" max="3856" width="16.28515625" style="84" bestFit="1" customWidth="1"/>
    <col min="3857" max="3857" width="11.140625" style="84" bestFit="1" customWidth="1"/>
    <col min="3858" max="3858" width="15.5703125" style="84" bestFit="1" customWidth="1"/>
    <col min="3859" max="3859" width="18.28515625" style="84" bestFit="1" customWidth="1"/>
    <col min="3860" max="4096" width="9.140625" style="84"/>
    <col min="4097" max="4097" width="5.5703125" style="84" bestFit="1" customWidth="1"/>
    <col min="4098" max="4098" width="38" style="84" bestFit="1" customWidth="1"/>
    <col min="4099" max="4099" width="11.140625" style="84" bestFit="1" customWidth="1"/>
    <col min="4100" max="4100" width="16.28515625" style="84" bestFit="1" customWidth="1"/>
    <col min="4101" max="4101" width="11.140625" style="84" bestFit="1" customWidth="1"/>
    <col min="4102" max="4102" width="16.85546875" style="84" bestFit="1" customWidth="1"/>
    <col min="4103" max="4103" width="10.140625" style="84" bestFit="1" customWidth="1"/>
    <col min="4104" max="4104" width="16.28515625" style="84" bestFit="1" customWidth="1"/>
    <col min="4105" max="4105" width="10.140625" style="84" bestFit="1" customWidth="1"/>
    <col min="4106" max="4106" width="16.85546875" style="84" bestFit="1" customWidth="1"/>
    <col min="4107" max="4107" width="10.140625" style="84" bestFit="1" customWidth="1"/>
    <col min="4108" max="4108" width="16.28515625" style="84" bestFit="1" customWidth="1"/>
    <col min="4109" max="4109" width="10.140625" style="84" bestFit="1" customWidth="1"/>
    <col min="4110" max="4110" width="16.85546875" style="84" bestFit="1" customWidth="1"/>
    <col min="4111" max="4111" width="10.140625" style="84" bestFit="1" customWidth="1"/>
    <col min="4112" max="4112" width="16.28515625" style="84" bestFit="1" customWidth="1"/>
    <col min="4113" max="4113" width="11.140625" style="84" bestFit="1" customWidth="1"/>
    <col min="4114" max="4114" width="15.5703125" style="84" bestFit="1" customWidth="1"/>
    <col min="4115" max="4115" width="18.28515625" style="84" bestFit="1" customWidth="1"/>
    <col min="4116" max="4352" width="9.140625" style="84"/>
    <col min="4353" max="4353" width="5.5703125" style="84" bestFit="1" customWidth="1"/>
    <col min="4354" max="4354" width="38" style="84" bestFit="1" customWidth="1"/>
    <col min="4355" max="4355" width="11.140625" style="84" bestFit="1" customWidth="1"/>
    <col min="4356" max="4356" width="16.28515625" style="84" bestFit="1" customWidth="1"/>
    <col min="4357" max="4357" width="11.140625" style="84" bestFit="1" customWidth="1"/>
    <col min="4358" max="4358" width="16.85546875" style="84" bestFit="1" customWidth="1"/>
    <col min="4359" max="4359" width="10.140625" style="84" bestFit="1" customWidth="1"/>
    <col min="4360" max="4360" width="16.28515625" style="84" bestFit="1" customWidth="1"/>
    <col min="4361" max="4361" width="10.140625" style="84" bestFit="1" customWidth="1"/>
    <col min="4362" max="4362" width="16.85546875" style="84" bestFit="1" customWidth="1"/>
    <col min="4363" max="4363" width="10.140625" style="84" bestFit="1" customWidth="1"/>
    <col min="4364" max="4364" width="16.28515625" style="84" bestFit="1" customWidth="1"/>
    <col min="4365" max="4365" width="10.140625" style="84" bestFit="1" customWidth="1"/>
    <col min="4366" max="4366" width="16.85546875" style="84" bestFit="1" customWidth="1"/>
    <col min="4367" max="4367" width="10.140625" style="84" bestFit="1" customWidth="1"/>
    <col min="4368" max="4368" width="16.28515625" style="84" bestFit="1" customWidth="1"/>
    <col min="4369" max="4369" width="11.140625" style="84" bestFit="1" customWidth="1"/>
    <col min="4370" max="4370" width="15.5703125" style="84" bestFit="1" customWidth="1"/>
    <col min="4371" max="4371" width="18.28515625" style="84" bestFit="1" customWidth="1"/>
    <col min="4372" max="4608" width="9.140625" style="84"/>
    <col min="4609" max="4609" width="5.5703125" style="84" bestFit="1" customWidth="1"/>
    <col min="4610" max="4610" width="38" style="84" bestFit="1" customWidth="1"/>
    <col min="4611" max="4611" width="11.140625" style="84" bestFit="1" customWidth="1"/>
    <col min="4612" max="4612" width="16.28515625" style="84" bestFit="1" customWidth="1"/>
    <col min="4613" max="4613" width="11.140625" style="84" bestFit="1" customWidth="1"/>
    <col min="4614" max="4614" width="16.85546875" style="84" bestFit="1" customWidth="1"/>
    <col min="4615" max="4615" width="10.140625" style="84" bestFit="1" customWidth="1"/>
    <col min="4616" max="4616" width="16.28515625" style="84" bestFit="1" customWidth="1"/>
    <col min="4617" max="4617" width="10.140625" style="84" bestFit="1" customWidth="1"/>
    <col min="4618" max="4618" width="16.85546875" style="84" bestFit="1" customWidth="1"/>
    <col min="4619" max="4619" width="10.140625" style="84" bestFit="1" customWidth="1"/>
    <col min="4620" max="4620" width="16.28515625" style="84" bestFit="1" customWidth="1"/>
    <col min="4621" max="4621" width="10.140625" style="84" bestFit="1" customWidth="1"/>
    <col min="4622" max="4622" width="16.85546875" style="84" bestFit="1" customWidth="1"/>
    <col min="4623" max="4623" width="10.140625" style="84" bestFit="1" customWidth="1"/>
    <col min="4624" max="4624" width="16.28515625" style="84" bestFit="1" customWidth="1"/>
    <col min="4625" max="4625" width="11.140625" style="84" bestFit="1" customWidth="1"/>
    <col min="4626" max="4626" width="15.5703125" style="84" bestFit="1" customWidth="1"/>
    <col min="4627" max="4627" width="18.28515625" style="84" bestFit="1" customWidth="1"/>
    <col min="4628" max="4864" width="9.140625" style="84"/>
    <col min="4865" max="4865" width="5.5703125" style="84" bestFit="1" customWidth="1"/>
    <col min="4866" max="4866" width="38" style="84" bestFit="1" customWidth="1"/>
    <col min="4867" max="4867" width="11.140625" style="84" bestFit="1" customWidth="1"/>
    <col min="4868" max="4868" width="16.28515625" style="84" bestFit="1" customWidth="1"/>
    <col min="4869" max="4869" width="11.140625" style="84" bestFit="1" customWidth="1"/>
    <col min="4870" max="4870" width="16.85546875" style="84" bestFit="1" customWidth="1"/>
    <col min="4871" max="4871" width="10.140625" style="84" bestFit="1" customWidth="1"/>
    <col min="4872" max="4872" width="16.28515625" style="84" bestFit="1" customWidth="1"/>
    <col min="4873" max="4873" width="10.140625" style="84" bestFit="1" customWidth="1"/>
    <col min="4874" max="4874" width="16.85546875" style="84" bestFit="1" customWidth="1"/>
    <col min="4875" max="4875" width="10.140625" style="84" bestFit="1" customWidth="1"/>
    <col min="4876" max="4876" width="16.28515625" style="84" bestFit="1" customWidth="1"/>
    <col min="4877" max="4877" width="10.140625" style="84" bestFit="1" customWidth="1"/>
    <col min="4878" max="4878" width="16.85546875" style="84" bestFit="1" customWidth="1"/>
    <col min="4879" max="4879" width="10.140625" style="84" bestFit="1" customWidth="1"/>
    <col min="4880" max="4880" width="16.28515625" style="84" bestFit="1" customWidth="1"/>
    <col min="4881" max="4881" width="11.140625" style="84" bestFit="1" customWidth="1"/>
    <col min="4882" max="4882" width="15.5703125" style="84" bestFit="1" customWidth="1"/>
    <col min="4883" max="4883" width="18.28515625" style="84" bestFit="1" customWidth="1"/>
    <col min="4884" max="5120" width="9.140625" style="84"/>
    <col min="5121" max="5121" width="5.5703125" style="84" bestFit="1" customWidth="1"/>
    <col min="5122" max="5122" width="38" style="84" bestFit="1" customWidth="1"/>
    <col min="5123" max="5123" width="11.140625" style="84" bestFit="1" customWidth="1"/>
    <col min="5124" max="5124" width="16.28515625" style="84" bestFit="1" customWidth="1"/>
    <col min="5125" max="5125" width="11.140625" style="84" bestFit="1" customWidth="1"/>
    <col min="5126" max="5126" width="16.85546875" style="84" bestFit="1" customWidth="1"/>
    <col min="5127" max="5127" width="10.140625" style="84" bestFit="1" customWidth="1"/>
    <col min="5128" max="5128" width="16.28515625" style="84" bestFit="1" customWidth="1"/>
    <col min="5129" max="5129" width="10.140625" style="84" bestFit="1" customWidth="1"/>
    <col min="5130" max="5130" width="16.85546875" style="84" bestFit="1" customWidth="1"/>
    <col min="5131" max="5131" width="10.140625" style="84" bestFit="1" customWidth="1"/>
    <col min="5132" max="5132" width="16.28515625" style="84" bestFit="1" customWidth="1"/>
    <col min="5133" max="5133" width="10.140625" style="84" bestFit="1" customWidth="1"/>
    <col min="5134" max="5134" width="16.85546875" style="84" bestFit="1" customWidth="1"/>
    <col min="5135" max="5135" width="10.140625" style="84" bestFit="1" customWidth="1"/>
    <col min="5136" max="5136" width="16.28515625" style="84" bestFit="1" customWidth="1"/>
    <col min="5137" max="5137" width="11.140625" style="84" bestFit="1" customWidth="1"/>
    <col min="5138" max="5138" width="15.5703125" style="84" bestFit="1" customWidth="1"/>
    <col min="5139" max="5139" width="18.28515625" style="84" bestFit="1" customWidth="1"/>
    <col min="5140" max="5376" width="9.140625" style="84"/>
    <col min="5377" max="5377" width="5.5703125" style="84" bestFit="1" customWidth="1"/>
    <col min="5378" max="5378" width="38" style="84" bestFit="1" customWidth="1"/>
    <col min="5379" max="5379" width="11.140625" style="84" bestFit="1" customWidth="1"/>
    <col min="5380" max="5380" width="16.28515625" style="84" bestFit="1" customWidth="1"/>
    <col min="5381" max="5381" width="11.140625" style="84" bestFit="1" customWidth="1"/>
    <col min="5382" max="5382" width="16.85546875" style="84" bestFit="1" customWidth="1"/>
    <col min="5383" max="5383" width="10.140625" style="84" bestFit="1" customWidth="1"/>
    <col min="5384" max="5384" width="16.28515625" style="84" bestFit="1" customWidth="1"/>
    <col min="5385" max="5385" width="10.140625" style="84" bestFit="1" customWidth="1"/>
    <col min="5386" max="5386" width="16.85546875" style="84" bestFit="1" customWidth="1"/>
    <col min="5387" max="5387" width="10.140625" style="84" bestFit="1" customWidth="1"/>
    <col min="5388" max="5388" width="16.28515625" style="84" bestFit="1" customWidth="1"/>
    <col min="5389" max="5389" width="10.140625" style="84" bestFit="1" customWidth="1"/>
    <col min="5390" max="5390" width="16.85546875" style="84" bestFit="1" customWidth="1"/>
    <col min="5391" max="5391" width="10.140625" style="84" bestFit="1" customWidth="1"/>
    <col min="5392" max="5392" width="16.28515625" style="84" bestFit="1" customWidth="1"/>
    <col min="5393" max="5393" width="11.140625" style="84" bestFit="1" customWidth="1"/>
    <col min="5394" max="5394" width="15.5703125" style="84" bestFit="1" customWidth="1"/>
    <col min="5395" max="5395" width="18.28515625" style="84" bestFit="1" customWidth="1"/>
    <col min="5396" max="5632" width="9.140625" style="84"/>
    <col min="5633" max="5633" width="5.5703125" style="84" bestFit="1" customWidth="1"/>
    <col min="5634" max="5634" width="38" style="84" bestFit="1" customWidth="1"/>
    <col min="5635" max="5635" width="11.140625" style="84" bestFit="1" customWidth="1"/>
    <col min="5636" max="5636" width="16.28515625" style="84" bestFit="1" customWidth="1"/>
    <col min="5637" max="5637" width="11.140625" style="84" bestFit="1" customWidth="1"/>
    <col min="5638" max="5638" width="16.85546875" style="84" bestFit="1" customWidth="1"/>
    <col min="5639" max="5639" width="10.140625" style="84" bestFit="1" customWidth="1"/>
    <col min="5640" max="5640" width="16.28515625" style="84" bestFit="1" customWidth="1"/>
    <col min="5641" max="5641" width="10.140625" style="84" bestFit="1" customWidth="1"/>
    <col min="5642" max="5642" width="16.85546875" style="84" bestFit="1" customWidth="1"/>
    <col min="5643" max="5643" width="10.140625" style="84" bestFit="1" customWidth="1"/>
    <col min="5644" max="5644" width="16.28515625" style="84" bestFit="1" customWidth="1"/>
    <col min="5645" max="5645" width="10.140625" style="84" bestFit="1" customWidth="1"/>
    <col min="5646" max="5646" width="16.85546875" style="84" bestFit="1" customWidth="1"/>
    <col min="5647" max="5647" width="10.140625" style="84" bestFit="1" customWidth="1"/>
    <col min="5648" max="5648" width="16.28515625" style="84" bestFit="1" customWidth="1"/>
    <col min="5649" max="5649" width="11.140625" style="84" bestFit="1" customWidth="1"/>
    <col min="5650" max="5650" width="15.5703125" style="84" bestFit="1" customWidth="1"/>
    <col min="5651" max="5651" width="18.28515625" style="84" bestFit="1" customWidth="1"/>
    <col min="5652" max="5888" width="9.140625" style="84"/>
    <col min="5889" max="5889" width="5.5703125" style="84" bestFit="1" customWidth="1"/>
    <col min="5890" max="5890" width="38" style="84" bestFit="1" customWidth="1"/>
    <col min="5891" max="5891" width="11.140625" style="84" bestFit="1" customWidth="1"/>
    <col min="5892" max="5892" width="16.28515625" style="84" bestFit="1" customWidth="1"/>
    <col min="5893" max="5893" width="11.140625" style="84" bestFit="1" customWidth="1"/>
    <col min="5894" max="5894" width="16.85546875" style="84" bestFit="1" customWidth="1"/>
    <col min="5895" max="5895" width="10.140625" style="84" bestFit="1" customWidth="1"/>
    <col min="5896" max="5896" width="16.28515625" style="84" bestFit="1" customWidth="1"/>
    <col min="5897" max="5897" width="10.140625" style="84" bestFit="1" customWidth="1"/>
    <col min="5898" max="5898" width="16.85546875" style="84" bestFit="1" customWidth="1"/>
    <col min="5899" max="5899" width="10.140625" style="84" bestFit="1" customWidth="1"/>
    <col min="5900" max="5900" width="16.28515625" style="84" bestFit="1" customWidth="1"/>
    <col min="5901" max="5901" width="10.140625" style="84" bestFit="1" customWidth="1"/>
    <col min="5902" max="5902" width="16.85546875" style="84" bestFit="1" customWidth="1"/>
    <col min="5903" max="5903" width="10.140625" style="84" bestFit="1" customWidth="1"/>
    <col min="5904" max="5904" width="16.28515625" style="84" bestFit="1" customWidth="1"/>
    <col min="5905" max="5905" width="11.140625" style="84" bestFit="1" customWidth="1"/>
    <col min="5906" max="5906" width="15.5703125" style="84" bestFit="1" customWidth="1"/>
    <col min="5907" max="5907" width="18.28515625" style="84" bestFit="1" customWidth="1"/>
    <col min="5908" max="6144" width="9.140625" style="84"/>
    <col min="6145" max="6145" width="5.5703125" style="84" bestFit="1" customWidth="1"/>
    <col min="6146" max="6146" width="38" style="84" bestFit="1" customWidth="1"/>
    <col min="6147" max="6147" width="11.140625" style="84" bestFit="1" customWidth="1"/>
    <col min="6148" max="6148" width="16.28515625" style="84" bestFit="1" customWidth="1"/>
    <col min="6149" max="6149" width="11.140625" style="84" bestFit="1" customWidth="1"/>
    <col min="6150" max="6150" width="16.85546875" style="84" bestFit="1" customWidth="1"/>
    <col min="6151" max="6151" width="10.140625" style="84" bestFit="1" customWidth="1"/>
    <col min="6152" max="6152" width="16.28515625" style="84" bestFit="1" customWidth="1"/>
    <col min="6153" max="6153" width="10.140625" style="84" bestFit="1" customWidth="1"/>
    <col min="6154" max="6154" width="16.85546875" style="84" bestFit="1" customWidth="1"/>
    <col min="6155" max="6155" width="10.140625" style="84" bestFit="1" customWidth="1"/>
    <col min="6156" max="6156" width="16.28515625" style="84" bestFit="1" customWidth="1"/>
    <col min="6157" max="6157" width="10.140625" style="84" bestFit="1" customWidth="1"/>
    <col min="6158" max="6158" width="16.85546875" style="84" bestFit="1" customWidth="1"/>
    <col min="6159" max="6159" width="10.140625" style="84" bestFit="1" customWidth="1"/>
    <col min="6160" max="6160" width="16.28515625" style="84" bestFit="1" customWidth="1"/>
    <col min="6161" max="6161" width="11.140625" style="84" bestFit="1" customWidth="1"/>
    <col min="6162" max="6162" width="15.5703125" style="84" bestFit="1" customWidth="1"/>
    <col min="6163" max="6163" width="18.28515625" style="84" bestFit="1" customWidth="1"/>
    <col min="6164" max="6400" width="9.140625" style="84"/>
    <col min="6401" max="6401" width="5.5703125" style="84" bestFit="1" customWidth="1"/>
    <col min="6402" max="6402" width="38" style="84" bestFit="1" customWidth="1"/>
    <col min="6403" max="6403" width="11.140625" style="84" bestFit="1" customWidth="1"/>
    <col min="6404" max="6404" width="16.28515625" style="84" bestFit="1" customWidth="1"/>
    <col min="6405" max="6405" width="11.140625" style="84" bestFit="1" customWidth="1"/>
    <col min="6406" max="6406" width="16.85546875" style="84" bestFit="1" customWidth="1"/>
    <col min="6407" max="6407" width="10.140625" style="84" bestFit="1" customWidth="1"/>
    <col min="6408" max="6408" width="16.28515625" style="84" bestFit="1" customWidth="1"/>
    <col min="6409" max="6409" width="10.140625" style="84" bestFit="1" customWidth="1"/>
    <col min="6410" max="6410" width="16.85546875" style="84" bestFit="1" customWidth="1"/>
    <col min="6411" max="6411" width="10.140625" style="84" bestFit="1" customWidth="1"/>
    <col min="6412" max="6412" width="16.28515625" style="84" bestFit="1" customWidth="1"/>
    <col min="6413" max="6413" width="10.140625" style="84" bestFit="1" customWidth="1"/>
    <col min="6414" max="6414" width="16.85546875" style="84" bestFit="1" customWidth="1"/>
    <col min="6415" max="6415" width="10.140625" style="84" bestFit="1" customWidth="1"/>
    <col min="6416" max="6416" width="16.28515625" style="84" bestFit="1" customWidth="1"/>
    <col min="6417" max="6417" width="11.140625" style="84" bestFit="1" customWidth="1"/>
    <col min="6418" max="6418" width="15.5703125" style="84" bestFit="1" customWidth="1"/>
    <col min="6419" max="6419" width="18.28515625" style="84" bestFit="1" customWidth="1"/>
    <col min="6420" max="6656" width="9.140625" style="84"/>
    <col min="6657" max="6657" width="5.5703125" style="84" bestFit="1" customWidth="1"/>
    <col min="6658" max="6658" width="38" style="84" bestFit="1" customWidth="1"/>
    <col min="6659" max="6659" width="11.140625" style="84" bestFit="1" customWidth="1"/>
    <col min="6660" max="6660" width="16.28515625" style="84" bestFit="1" customWidth="1"/>
    <col min="6661" max="6661" width="11.140625" style="84" bestFit="1" customWidth="1"/>
    <col min="6662" max="6662" width="16.85546875" style="84" bestFit="1" customWidth="1"/>
    <col min="6663" max="6663" width="10.140625" style="84" bestFit="1" customWidth="1"/>
    <col min="6664" max="6664" width="16.28515625" style="84" bestFit="1" customWidth="1"/>
    <col min="6665" max="6665" width="10.140625" style="84" bestFit="1" customWidth="1"/>
    <col min="6666" max="6666" width="16.85546875" style="84" bestFit="1" customWidth="1"/>
    <col min="6667" max="6667" width="10.140625" style="84" bestFit="1" customWidth="1"/>
    <col min="6668" max="6668" width="16.28515625" style="84" bestFit="1" customWidth="1"/>
    <col min="6669" max="6669" width="10.140625" style="84" bestFit="1" customWidth="1"/>
    <col min="6670" max="6670" width="16.85546875" style="84" bestFit="1" customWidth="1"/>
    <col min="6671" max="6671" width="10.140625" style="84" bestFit="1" customWidth="1"/>
    <col min="6672" max="6672" width="16.28515625" style="84" bestFit="1" customWidth="1"/>
    <col min="6673" max="6673" width="11.140625" style="84" bestFit="1" customWidth="1"/>
    <col min="6674" max="6674" width="15.5703125" style="84" bestFit="1" customWidth="1"/>
    <col min="6675" max="6675" width="18.28515625" style="84" bestFit="1" customWidth="1"/>
    <col min="6676" max="6912" width="9.140625" style="84"/>
    <col min="6913" max="6913" width="5.5703125" style="84" bestFit="1" customWidth="1"/>
    <col min="6914" max="6914" width="38" style="84" bestFit="1" customWidth="1"/>
    <col min="6915" max="6915" width="11.140625" style="84" bestFit="1" customWidth="1"/>
    <col min="6916" max="6916" width="16.28515625" style="84" bestFit="1" customWidth="1"/>
    <col min="6917" max="6917" width="11.140625" style="84" bestFit="1" customWidth="1"/>
    <col min="6918" max="6918" width="16.85546875" style="84" bestFit="1" customWidth="1"/>
    <col min="6919" max="6919" width="10.140625" style="84" bestFit="1" customWidth="1"/>
    <col min="6920" max="6920" width="16.28515625" style="84" bestFit="1" customWidth="1"/>
    <col min="6921" max="6921" width="10.140625" style="84" bestFit="1" customWidth="1"/>
    <col min="6922" max="6922" width="16.85546875" style="84" bestFit="1" customWidth="1"/>
    <col min="6923" max="6923" width="10.140625" style="84" bestFit="1" customWidth="1"/>
    <col min="6924" max="6924" width="16.28515625" style="84" bestFit="1" customWidth="1"/>
    <col min="6925" max="6925" width="10.140625" style="84" bestFit="1" customWidth="1"/>
    <col min="6926" max="6926" width="16.85546875" style="84" bestFit="1" customWidth="1"/>
    <col min="6927" max="6927" width="10.140625" style="84" bestFit="1" customWidth="1"/>
    <col min="6928" max="6928" width="16.28515625" style="84" bestFit="1" customWidth="1"/>
    <col min="6929" max="6929" width="11.140625" style="84" bestFit="1" customWidth="1"/>
    <col min="6930" max="6930" width="15.5703125" style="84" bestFit="1" customWidth="1"/>
    <col min="6931" max="6931" width="18.28515625" style="84" bestFit="1" customWidth="1"/>
    <col min="6932" max="7168" width="9.140625" style="84"/>
    <col min="7169" max="7169" width="5.5703125" style="84" bestFit="1" customWidth="1"/>
    <col min="7170" max="7170" width="38" style="84" bestFit="1" customWidth="1"/>
    <col min="7171" max="7171" width="11.140625" style="84" bestFit="1" customWidth="1"/>
    <col min="7172" max="7172" width="16.28515625" style="84" bestFit="1" customWidth="1"/>
    <col min="7173" max="7173" width="11.140625" style="84" bestFit="1" customWidth="1"/>
    <col min="7174" max="7174" width="16.85546875" style="84" bestFit="1" customWidth="1"/>
    <col min="7175" max="7175" width="10.140625" style="84" bestFit="1" customWidth="1"/>
    <col min="7176" max="7176" width="16.28515625" style="84" bestFit="1" customWidth="1"/>
    <col min="7177" max="7177" width="10.140625" style="84" bestFit="1" customWidth="1"/>
    <col min="7178" max="7178" width="16.85546875" style="84" bestFit="1" customWidth="1"/>
    <col min="7179" max="7179" width="10.140625" style="84" bestFit="1" customWidth="1"/>
    <col min="7180" max="7180" width="16.28515625" style="84" bestFit="1" customWidth="1"/>
    <col min="7181" max="7181" width="10.140625" style="84" bestFit="1" customWidth="1"/>
    <col min="7182" max="7182" width="16.85546875" style="84" bestFit="1" customWidth="1"/>
    <col min="7183" max="7183" width="10.140625" style="84" bestFit="1" customWidth="1"/>
    <col min="7184" max="7184" width="16.28515625" style="84" bestFit="1" customWidth="1"/>
    <col min="7185" max="7185" width="11.140625" style="84" bestFit="1" customWidth="1"/>
    <col min="7186" max="7186" width="15.5703125" style="84" bestFit="1" customWidth="1"/>
    <col min="7187" max="7187" width="18.28515625" style="84" bestFit="1" customWidth="1"/>
    <col min="7188" max="7424" width="9.140625" style="84"/>
    <col min="7425" max="7425" width="5.5703125" style="84" bestFit="1" customWidth="1"/>
    <col min="7426" max="7426" width="38" style="84" bestFit="1" customWidth="1"/>
    <col min="7427" max="7427" width="11.140625" style="84" bestFit="1" customWidth="1"/>
    <col min="7428" max="7428" width="16.28515625" style="84" bestFit="1" customWidth="1"/>
    <col min="7429" max="7429" width="11.140625" style="84" bestFit="1" customWidth="1"/>
    <col min="7430" max="7430" width="16.85546875" style="84" bestFit="1" customWidth="1"/>
    <col min="7431" max="7431" width="10.140625" style="84" bestFit="1" customWidth="1"/>
    <col min="7432" max="7432" width="16.28515625" style="84" bestFit="1" customWidth="1"/>
    <col min="7433" max="7433" width="10.140625" style="84" bestFit="1" customWidth="1"/>
    <col min="7434" max="7434" width="16.85546875" style="84" bestFit="1" customWidth="1"/>
    <col min="7435" max="7435" width="10.140625" style="84" bestFit="1" customWidth="1"/>
    <col min="7436" max="7436" width="16.28515625" style="84" bestFit="1" customWidth="1"/>
    <col min="7437" max="7437" width="10.140625" style="84" bestFit="1" customWidth="1"/>
    <col min="7438" max="7438" width="16.85546875" style="84" bestFit="1" customWidth="1"/>
    <col min="7439" max="7439" width="10.140625" style="84" bestFit="1" customWidth="1"/>
    <col min="7440" max="7440" width="16.28515625" style="84" bestFit="1" customWidth="1"/>
    <col min="7441" max="7441" width="11.140625" style="84" bestFit="1" customWidth="1"/>
    <col min="7442" max="7442" width="15.5703125" style="84" bestFit="1" customWidth="1"/>
    <col min="7443" max="7443" width="18.28515625" style="84" bestFit="1" customWidth="1"/>
    <col min="7444" max="7680" width="9.140625" style="84"/>
    <col min="7681" max="7681" width="5.5703125" style="84" bestFit="1" customWidth="1"/>
    <col min="7682" max="7682" width="38" style="84" bestFit="1" customWidth="1"/>
    <col min="7683" max="7683" width="11.140625" style="84" bestFit="1" customWidth="1"/>
    <col min="7684" max="7684" width="16.28515625" style="84" bestFit="1" customWidth="1"/>
    <col min="7685" max="7685" width="11.140625" style="84" bestFit="1" customWidth="1"/>
    <col min="7686" max="7686" width="16.85546875" style="84" bestFit="1" customWidth="1"/>
    <col min="7687" max="7687" width="10.140625" style="84" bestFit="1" customWidth="1"/>
    <col min="7688" max="7688" width="16.28515625" style="84" bestFit="1" customWidth="1"/>
    <col min="7689" max="7689" width="10.140625" style="84" bestFit="1" customWidth="1"/>
    <col min="7690" max="7690" width="16.85546875" style="84" bestFit="1" customWidth="1"/>
    <col min="7691" max="7691" width="10.140625" style="84" bestFit="1" customWidth="1"/>
    <col min="7692" max="7692" width="16.28515625" style="84" bestFit="1" customWidth="1"/>
    <col min="7693" max="7693" width="10.140625" style="84" bestFit="1" customWidth="1"/>
    <col min="7694" max="7694" width="16.85546875" style="84" bestFit="1" customWidth="1"/>
    <col min="7695" max="7695" width="10.140625" style="84" bestFit="1" customWidth="1"/>
    <col min="7696" max="7696" width="16.28515625" style="84" bestFit="1" customWidth="1"/>
    <col min="7697" max="7697" width="11.140625" style="84" bestFit="1" customWidth="1"/>
    <col min="7698" max="7698" width="15.5703125" style="84" bestFit="1" customWidth="1"/>
    <col min="7699" max="7699" width="18.28515625" style="84" bestFit="1" customWidth="1"/>
    <col min="7700" max="7936" width="9.140625" style="84"/>
    <col min="7937" max="7937" width="5.5703125" style="84" bestFit="1" customWidth="1"/>
    <col min="7938" max="7938" width="38" style="84" bestFit="1" customWidth="1"/>
    <col min="7939" max="7939" width="11.140625" style="84" bestFit="1" customWidth="1"/>
    <col min="7940" max="7940" width="16.28515625" style="84" bestFit="1" customWidth="1"/>
    <col min="7941" max="7941" width="11.140625" style="84" bestFit="1" customWidth="1"/>
    <col min="7942" max="7942" width="16.85546875" style="84" bestFit="1" customWidth="1"/>
    <col min="7943" max="7943" width="10.140625" style="84" bestFit="1" customWidth="1"/>
    <col min="7944" max="7944" width="16.28515625" style="84" bestFit="1" customWidth="1"/>
    <col min="7945" max="7945" width="10.140625" style="84" bestFit="1" customWidth="1"/>
    <col min="7946" max="7946" width="16.85546875" style="84" bestFit="1" customWidth="1"/>
    <col min="7947" max="7947" width="10.140625" style="84" bestFit="1" customWidth="1"/>
    <col min="7948" max="7948" width="16.28515625" style="84" bestFit="1" customWidth="1"/>
    <col min="7949" max="7949" width="10.140625" style="84" bestFit="1" customWidth="1"/>
    <col min="7950" max="7950" width="16.85546875" style="84" bestFit="1" customWidth="1"/>
    <col min="7951" max="7951" width="10.140625" style="84" bestFit="1" customWidth="1"/>
    <col min="7952" max="7952" width="16.28515625" style="84" bestFit="1" customWidth="1"/>
    <col min="7953" max="7953" width="11.140625" style="84" bestFit="1" customWidth="1"/>
    <col min="7954" max="7954" width="15.5703125" style="84" bestFit="1" customWidth="1"/>
    <col min="7955" max="7955" width="18.28515625" style="84" bestFit="1" customWidth="1"/>
    <col min="7956" max="8192" width="9.140625" style="84"/>
    <col min="8193" max="8193" width="5.5703125" style="84" bestFit="1" customWidth="1"/>
    <col min="8194" max="8194" width="38" style="84" bestFit="1" customWidth="1"/>
    <col min="8195" max="8195" width="11.140625" style="84" bestFit="1" customWidth="1"/>
    <col min="8196" max="8196" width="16.28515625" style="84" bestFit="1" customWidth="1"/>
    <col min="8197" max="8197" width="11.140625" style="84" bestFit="1" customWidth="1"/>
    <col min="8198" max="8198" width="16.85546875" style="84" bestFit="1" customWidth="1"/>
    <col min="8199" max="8199" width="10.140625" style="84" bestFit="1" customWidth="1"/>
    <col min="8200" max="8200" width="16.28515625" style="84" bestFit="1" customWidth="1"/>
    <col min="8201" max="8201" width="10.140625" style="84" bestFit="1" customWidth="1"/>
    <col min="8202" max="8202" width="16.85546875" style="84" bestFit="1" customWidth="1"/>
    <col min="8203" max="8203" width="10.140625" style="84" bestFit="1" customWidth="1"/>
    <col min="8204" max="8204" width="16.28515625" style="84" bestFit="1" customWidth="1"/>
    <col min="8205" max="8205" width="10.140625" style="84" bestFit="1" customWidth="1"/>
    <col min="8206" max="8206" width="16.85546875" style="84" bestFit="1" customWidth="1"/>
    <col min="8207" max="8207" width="10.140625" style="84" bestFit="1" customWidth="1"/>
    <col min="8208" max="8208" width="16.28515625" style="84" bestFit="1" customWidth="1"/>
    <col min="8209" max="8209" width="11.140625" style="84" bestFit="1" customWidth="1"/>
    <col min="8210" max="8210" width="15.5703125" style="84" bestFit="1" customWidth="1"/>
    <col min="8211" max="8211" width="18.28515625" style="84" bestFit="1" customWidth="1"/>
    <col min="8212" max="8448" width="9.140625" style="84"/>
    <col min="8449" max="8449" width="5.5703125" style="84" bestFit="1" customWidth="1"/>
    <col min="8450" max="8450" width="38" style="84" bestFit="1" customWidth="1"/>
    <col min="8451" max="8451" width="11.140625" style="84" bestFit="1" customWidth="1"/>
    <col min="8452" max="8452" width="16.28515625" style="84" bestFit="1" customWidth="1"/>
    <col min="8453" max="8453" width="11.140625" style="84" bestFit="1" customWidth="1"/>
    <col min="8454" max="8454" width="16.85546875" style="84" bestFit="1" customWidth="1"/>
    <col min="8455" max="8455" width="10.140625" style="84" bestFit="1" customWidth="1"/>
    <col min="8456" max="8456" width="16.28515625" style="84" bestFit="1" customWidth="1"/>
    <col min="8457" max="8457" width="10.140625" style="84" bestFit="1" customWidth="1"/>
    <col min="8458" max="8458" width="16.85546875" style="84" bestFit="1" customWidth="1"/>
    <col min="8459" max="8459" width="10.140625" style="84" bestFit="1" customWidth="1"/>
    <col min="8460" max="8460" width="16.28515625" style="84" bestFit="1" customWidth="1"/>
    <col min="8461" max="8461" width="10.140625" style="84" bestFit="1" customWidth="1"/>
    <col min="8462" max="8462" width="16.85546875" style="84" bestFit="1" customWidth="1"/>
    <col min="8463" max="8463" width="10.140625" style="84" bestFit="1" customWidth="1"/>
    <col min="8464" max="8464" width="16.28515625" style="84" bestFit="1" customWidth="1"/>
    <col min="8465" max="8465" width="11.140625" style="84" bestFit="1" customWidth="1"/>
    <col min="8466" max="8466" width="15.5703125" style="84" bestFit="1" customWidth="1"/>
    <col min="8467" max="8467" width="18.28515625" style="84" bestFit="1" customWidth="1"/>
    <col min="8468" max="8704" width="9.140625" style="84"/>
    <col min="8705" max="8705" width="5.5703125" style="84" bestFit="1" customWidth="1"/>
    <col min="8706" max="8706" width="38" style="84" bestFit="1" customWidth="1"/>
    <col min="8707" max="8707" width="11.140625" style="84" bestFit="1" customWidth="1"/>
    <col min="8708" max="8708" width="16.28515625" style="84" bestFit="1" customWidth="1"/>
    <col min="8709" max="8709" width="11.140625" style="84" bestFit="1" customWidth="1"/>
    <col min="8710" max="8710" width="16.85546875" style="84" bestFit="1" customWidth="1"/>
    <col min="8711" max="8711" width="10.140625" style="84" bestFit="1" customWidth="1"/>
    <col min="8712" max="8712" width="16.28515625" style="84" bestFit="1" customWidth="1"/>
    <col min="8713" max="8713" width="10.140625" style="84" bestFit="1" customWidth="1"/>
    <col min="8714" max="8714" width="16.85546875" style="84" bestFit="1" customWidth="1"/>
    <col min="8715" max="8715" width="10.140625" style="84" bestFit="1" customWidth="1"/>
    <col min="8716" max="8716" width="16.28515625" style="84" bestFit="1" customWidth="1"/>
    <col min="8717" max="8717" width="10.140625" style="84" bestFit="1" customWidth="1"/>
    <col min="8718" max="8718" width="16.85546875" style="84" bestFit="1" customWidth="1"/>
    <col min="8719" max="8719" width="10.140625" style="84" bestFit="1" customWidth="1"/>
    <col min="8720" max="8720" width="16.28515625" style="84" bestFit="1" customWidth="1"/>
    <col min="8721" max="8721" width="11.140625" style="84" bestFit="1" customWidth="1"/>
    <col min="8722" max="8722" width="15.5703125" style="84" bestFit="1" customWidth="1"/>
    <col min="8723" max="8723" width="18.28515625" style="84" bestFit="1" customWidth="1"/>
    <col min="8724" max="8960" width="9.140625" style="84"/>
    <col min="8961" max="8961" width="5.5703125" style="84" bestFit="1" customWidth="1"/>
    <col min="8962" max="8962" width="38" style="84" bestFit="1" customWidth="1"/>
    <col min="8963" max="8963" width="11.140625" style="84" bestFit="1" customWidth="1"/>
    <col min="8964" max="8964" width="16.28515625" style="84" bestFit="1" customWidth="1"/>
    <col min="8965" max="8965" width="11.140625" style="84" bestFit="1" customWidth="1"/>
    <col min="8966" max="8966" width="16.85546875" style="84" bestFit="1" customWidth="1"/>
    <col min="8967" max="8967" width="10.140625" style="84" bestFit="1" customWidth="1"/>
    <col min="8968" max="8968" width="16.28515625" style="84" bestFit="1" customWidth="1"/>
    <col min="8969" max="8969" width="10.140625" style="84" bestFit="1" customWidth="1"/>
    <col min="8970" max="8970" width="16.85546875" style="84" bestFit="1" customWidth="1"/>
    <col min="8971" max="8971" width="10.140625" style="84" bestFit="1" customWidth="1"/>
    <col min="8972" max="8972" width="16.28515625" style="84" bestFit="1" customWidth="1"/>
    <col min="8973" max="8973" width="10.140625" style="84" bestFit="1" customWidth="1"/>
    <col min="8974" max="8974" width="16.85546875" style="84" bestFit="1" customWidth="1"/>
    <col min="8975" max="8975" width="10.140625" style="84" bestFit="1" customWidth="1"/>
    <col min="8976" max="8976" width="16.28515625" style="84" bestFit="1" customWidth="1"/>
    <col min="8977" max="8977" width="11.140625" style="84" bestFit="1" customWidth="1"/>
    <col min="8978" max="8978" width="15.5703125" style="84" bestFit="1" customWidth="1"/>
    <col min="8979" max="8979" width="18.28515625" style="84" bestFit="1" customWidth="1"/>
    <col min="8980" max="9216" width="9.140625" style="84"/>
    <col min="9217" max="9217" width="5.5703125" style="84" bestFit="1" customWidth="1"/>
    <col min="9218" max="9218" width="38" style="84" bestFit="1" customWidth="1"/>
    <col min="9219" max="9219" width="11.140625" style="84" bestFit="1" customWidth="1"/>
    <col min="9220" max="9220" width="16.28515625" style="84" bestFit="1" customWidth="1"/>
    <col min="9221" max="9221" width="11.140625" style="84" bestFit="1" customWidth="1"/>
    <col min="9222" max="9222" width="16.85546875" style="84" bestFit="1" customWidth="1"/>
    <col min="9223" max="9223" width="10.140625" style="84" bestFit="1" customWidth="1"/>
    <col min="9224" max="9224" width="16.28515625" style="84" bestFit="1" customWidth="1"/>
    <col min="9225" max="9225" width="10.140625" style="84" bestFit="1" customWidth="1"/>
    <col min="9226" max="9226" width="16.85546875" style="84" bestFit="1" customWidth="1"/>
    <col min="9227" max="9227" width="10.140625" style="84" bestFit="1" customWidth="1"/>
    <col min="9228" max="9228" width="16.28515625" style="84" bestFit="1" customWidth="1"/>
    <col min="9229" max="9229" width="10.140625" style="84" bestFit="1" customWidth="1"/>
    <col min="9230" max="9230" width="16.85546875" style="84" bestFit="1" customWidth="1"/>
    <col min="9231" max="9231" width="10.140625" style="84" bestFit="1" customWidth="1"/>
    <col min="9232" max="9232" width="16.28515625" style="84" bestFit="1" customWidth="1"/>
    <col min="9233" max="9233" width="11.140625" style="84" bestFit="1" customWidth="1"/>
    <col min="9234" max="9234" width="15.5703125" style="84" bestFit="1" customWidth="1"/>
    <col min="9235" max="9235" width="18.28515625" style="84" bestFit="1" customWidth="1"/>
    <col min="9236" max="9472" width="9.140625" style="84"/>
    <col min="9473" max="9473" width="5.5703125" style="84" bestFit="1" customWidth="1"/>
    <col min="9474" max="9474" width="38" style="84" bestFit="1" customWidth="1"/>
    <col min="9475" max="9475" width="11.140625" style="84" bestFit="1" customWidth="1"/>
    <col min="9476" max="9476" width="16.28515625" style="84" bestFit="1" customWidth="1"/>
    <col min="9477" max="9477" width="11.140625" style="84" bestFit="1" customWidth="1"/>
    <col min="9478" max="9478" width="16.85546875" style="84" bestFit="1" customWidth="1"/>
    <col min="9479" max="9479" width="10.140625" style="84" bestFit="1" customWidth="1"/>
    <col min="9480" max="9480" width="16.28515625" style="84" bestFit="1" customWidth="1"/>
    <col min="9481" max="9481" width="10.140625" style="84" bestFit="1" customWidth="1"/>
    <col min="9482" max="9482" width="16.85546875" style="84" bestFit="1" customWidth="1"/>
    <col min="9483" max="9483" width="10.140625" style="84" bestFit="1" customWidth="1"/>
    <col min="9484" max="9484" width="16.28515625" style="84" bestFit="1" customWidth="1"/>
    <col min="9485" max="9485" width="10.140625" style="84" bestFit="1" customWidth="1"/>
    <col min="9486" max="9486" width="16.85546875" style="84" bestFit="1" customWidth="1"/>
    <col min="9487" max="9487" width="10.140625" style="84" bestFit="1" customWidth="1"/>
    <col min="9488" max="9488" width="16.28515625" style="84" bestFit="1" customWidth="1"/>
    <col min="9489" max="9489" width="11.140625" style="84" bestFit="1" customWidth="1"/>
    <col min="9490" max="9490" width="15.5703125" style="84" bestFit="1" customWidth="1"/>
    <col min="9491" max="9491" width="18.28515625" style="84" bestFit="1" customWidth="1"/>
    <col min="9492" max="9728" width="9.140625" style="84"/>
    <col min="9729" max="9729" width="5.5703125" style="84" bestFit="1" customWidth="1"/>
    <col min="9730" max="9730" width="38" style="84" bestFit="1" customWidth="1"/>
    <col min="9731" max="9731" width="11.140625" style="84" bestFit="1" customWidth="1"/>
    <col min="9732" max="9732" width="16.28515625" style="84" bestFit="1" customWidth="1"/>
    <col min="9733" max="9733" width="11.140625" style="84" bestFit="1" customWidth="1"/>
    <col min="9734" max="9734" width="16.85546875" style="84" bestFit="1" customWidth="1"/>
    <col min="9735" max="9735" width="10.140625" style="84" bestFit="1" customWidth="1"/>
    <col min="9736" max="9736" width="16.28515625" style="84" bestFit="1" customWidth="1"/>
    <col min="9737" max="9737" width="10.140625" style="84" bestFit="1" customWidth="1"/>
    <col min="9738" max="9738" width="16.85546875" style="84" bestFit="1" customWidth="1"/>
    <col min="9739" max="9739" width="10.140625" style="84" bestFit="1" customWidth="1"/>
    <col min="9740" max="9740" width="16.28515625" style="84" bestFit="1" customWidth="1"/>
    <col min="9741" max="9741" width="10.140625" style="84" bestFit="1" customWidth="1"/>
    <col min="9742" max="9742" width="16.85546875" style="84" bestFit="1" customWidth="1"/>
    <col min="9743" max="9743" width="10.140625" style="84" bestFit="1" customWidth="1"/>
    <col min="9744" max="9744" width="16.28515625" style="84" bestFit="1" customWidth="1"/>
    <col min="9745" max="9745" width="11.140625" style="84" bestFit="1" customWidth="1"/>
    <col min="9746" max="9746" width="15.5703125" style="84" bestFit="1" customWidth="1"/>
    <col min="9747" max="9747" width="18.28515625" style="84" bestFit="1" customWidth="1"/>
    <col min="9748" max="9984" width="9.140625" style="84"/>
    <col min="9985" max="9985" width="5.5703125" style="84" bestFit="1" customWidth="1"/>
    <col min="9986" max="9986" width="38" style="84" bestFit="1" customWidth="1"/>
    <col min="9987" max="9987" width="11.140625" style="84" bestFit="1" customWidth="1"/>
    <col min="9988" max="9988" width="16.28515625" style="84" bestFit="1" customWidth="1"/>
    <col min="9989" max="9989" width="11.140625" style="84" bestFit="1" customWidth="1"/>
    <col min="9990" max="9990" width="16.85546875" style="84" bestFit="1" customWidth="1"/>
    <col min="9991" max="9991" width="10.140625" style="84" bestFit="1" customWidth="1"/>
    <col min="9992" max="9992" width="16.28515625" style="84" bestFit="1" customWidth="1"/>
    <col min="9993" max="9993" width="10.140625" style="84" bestFit="1" customWidth="1"/>
    <col min="9994" max="9994" width="16.85546875" style="84" bestFit="1" customWidth="1"/>
    <col min="9995" max="9995" width="10.140625" style="84" bestFit="1" customWidth="1"/>
    <col min="9996" max="9996" width="16.28515625" style="84" bestFit="1" customWidth="1"/>
    <col min="9997" max="9997" width="10.140625" style="84" bestFit="1" customWidth="1"/>
    <col min="9998" max="9998" width="16.85546875" style="84" bestFit="1" customWidth="1"/>
    <col min="9999" max="9999" width="10.140625" style="84" bestFit="1" customWidth="1"/>
    <col min="10000" max="10000" width="16.28515625" style="84" bestFit="1" customWidth="1"/>
    <col min="10001" max="10001" width="11.140625" style="84" bestFit="1" customWidth="1"/>
    <col min="10002" max="10002" width="15.5703125" style="84" bestFit="1" customWidth="1"/>
    <col min="10003" max="10003" width="18.28515625" style="84" bestFit="1" customWidth="1"/>
    <col min="10004" max="10240" width="9.140625" style="84"/>
    <col min="10241" max="10241" width="5.5703125" style="84" bestFit="1" customWidth="1"/>
    <col min="10242" max="10242" width="38" style="84" bestFit="1" customWidth="1"/>
    <col min="10243" max="10243" width="11.140625" style="84" bestFit="1" customWidth="1"/>
    <col min="10244" max="10244" width="16.28515625" style="84" bestFit="1" customWidth="1"/>
    <col min="10245" max="10245" width="11.140625" style="84" bestFit="1" customWidth="1"/>
    <col min="10246" max="10246" width="16.85546875" style="84" bestFit="1" customWidth="1"/>
    <col min="10247" max="10247" width="10.140625" style="84" bestFit="1" customWidth="1"/>
    <col min="10248" max="10248" width="16.28515625" style="84" bestFit="1" customWidth="1"/>
    <col min="10249" max="10249" width="10.140625" style="84" bestFit="1" customWidth="1"/>
    <col min="10250" max="10250" width="16.85546875" style="84" bestFit="1" customWidth="1"/>
    <col min="10251" max="10251" width="10.140625" style="84" bestFit="1" customWidth="1"/>
    <col min="10252" max="10252" width="16.28515625" style="84" bestFit="1" customWidth="1"/>
    <col min="10253" max="10253" width="10.140625" style="84" bestFit="1" customWidth="1"/>
    <col min="10254" max="10254" width="16.85546875" style="84" bestFit="1" customWidth="1"/>
    <col min="10255" max="10255" width="10.140625" style="84" bestFit="1" customWidth="1"/>
    <col min="10256" max="10256" width="16.28515625" style="84" bestFit="1" customWidth="1"/>
    <col min="10257" max="10257" width="11.140625" style="84" bestFit="1" customWidth="1"/>
    <col min="10258" max="10258" width="15.5703125" style="84" bestFit="1" customWidth="1"/>
    <col min="10259" max="10259" width="18.28515625" style="84" bestFit="1" customWidth="1"/>
    <col min="10260" max="10496" width="9.140625" style="84"/>
    <col min="10497" max="10497" width="5.5703125" style="84" bestFit="1" customWidth="1"/>
    <col min="10498" max="10498" width="38" style="84" bestFit="1" customWidth="1"/>
    <col min="10499" max="10499" width="11.140625" style="84" bestFit="1" customWidth="1"/>
    <col min="10500" max="10500" width="16.28515625" style="84" bestFit="1" customWidth="1"/>
    <col min="10501" max="10501" width="11.140625" style="84" bestFit="1" customWidth="1"/>
    <col min="10502" max="10502" width="16.85546875" style="84" bestFit="1" customWidth="1"/>
    <col min="10503" max="10503" width="10.140625" style="84" bestFit="1" customWidth="1"/>
    <col min="10504" max="10504" width="16.28515625" style="84" bestFit="1" customWidth="1"/>
    <col min="10505" max="10505" width="10.140625" style="84" bestFit="1" customWidth="1"/>
    <col min="10506" max="10506" width="16.85546875" style="84" bestFit="1" customWidth="1"/>
    <col min="10507" max="10507" width="10.140625" style="84" bestFit="1" customWidth="1"/>
    <col min="10508" max="10508" width="16.28515625" style="84" bestFit="1" customWidth="1"/>
    <col min="10509" max="10509" width="10.140625" style="84" bestFit="1" customWidth="1"/>
    <col min="10510" max="10510" width="16.85546875" style="84" bestFit="1" customWidth="1"/>
    <col min="10511" max="10511" width="10.140625" style="84" bestFit="1" customWidth="1"/>
    <col min="10512" max="10512" width="16.28515625" style="84" bestFit="1" customWidth="1"/>
    <col min="10513" max="10513" width="11.140625" style="84" bestFit="1" customWidth="1"/>
    <col min="10514" max="10514" width="15.5703125" style="84" bestFit="1" customWidth="1"/>
    <col min="10515" max="10515" width="18.28515625" style="84" bestFit="1" customWidth="1"/>
    <col min="10516" max="10752" width="9.140625" style="84"/>
    <col min="10753" max="10753" width="5.5703125" style="84" bestFit="1" customWidth="1"/>
    <col min="10754" max="10754" width="38" style="84" bestFit="1" customWidth="1"/>
    <col min="10755" max="10755" width="11.140625" style="84" bestFit="1" customWidth="1"/>
    <col min="10756" max="10756" width="16.28515625" style="84" bestFit="1" customWidth="1"/>
    <col min="10757" max="10757" width="11.140625" style="84" bestFit="1" customWidth="1"/>
    <col min="10758" max="10758" width="16.85546875" style="84" bestFit="1" customWidth="1"/>
    <col min="10759" max="10759" width="10.140625" style="84" bestFit="1" customWidth="1"/>
    <col min="10760" max="10760" width="16.28515625" style="84" bestFit="1" customWidth="1"/>
    <col min="10761" max="10761" width="10.140625" style="84" bestFit="1" customWidth="1"/>
    <col min="10762" max="10762" width="16.85546875" style="84" bestFit="1" customWidth="1"/>
    <col min="10763" max="10763" width="10.140625" style="84" bestFit="1" customWidth="1"/>
    <col min="10764" max="10764" width="16.28515625" style="84" bestFit="1" customWidth="1"/>
    <col min="10765" max="10765" width="10.140625" style="84" bestFit="1" customWidth="1"/>
    <col min="10766" max="10766" width="16.85546875" style="84" bestFit="1" customWidth="1"/>
    <col min="10767" max="10767" width="10.140625" style="84" bestFit="1" customWidth="1"/>
    <col min="10768" max="10768" width="16.28515625" style="84" bestFit="1" customWidth="1"/>
    <col min="10769" max="10769" width="11.140625" style="84" bestFit="1" customWidth="1"/>
    <col min="10770" max="10770" width="15.5703125" style="84" bestFit="1" customWidth="1"/>
    <col min="10771" max="10771" width="18.28515625" style="84" bestFit="1" customWidth="1"/>
    <col min="10772" max="11008" width="9.140625" style="84"/>
    <col min="11009" max="11009" width="5.5703125" style="84" bestFit="1" customWidth="1"/>
    <col min="11010" max="11010" width="38" style="84" bestFit="1" customWidth="1"/>
    <col min="11011" max="11011" width="11.140625" style="84" bestFit="1" customWidth="1"/>
    <col min="11012" max="11012" width="16.28515625" style="84" bestFit="1" customWidth="1"/>
    <col min="11013" max="11013" width="11.140625" style="84" bestFit="1" customWidth="1"/>
    <col min="11014" max="11014" width="16.85546875" style="84" bestFit="1" customWidth="1"/>
    <col min="11015" max="11015" width="10.140625" style="84" bestFit="1" customWidth="1"/>
    <col min="11016" max="11016" width="16.28515625" style="84" bestFit="1" customWidth="1"/>
    <col min="11017" max="11017" width="10.140625" style="84" bestFit="1" customWidth="1"/>
    <col min="11018" max="11018" width="16.85546875" style="84" bestFit="1" customWidth="1"/>
    <col min="11019" max="11019" width="10.140625" style="84" bestFit="1" customWidth="1"/>
    <col min="11020" max="11020" width="16.28515625" style="84" bestFit="1" customWidth="1"/>
    <col min="11021" max="11021" width="10.140625" style="84" bestFit="1" customWidth="1"/>
    <col min="11022" max="11022" width="16.85546875" style="84" bestFit="1" customWidth="1"/>
    <col min="11023" max="11023" width="10.140625" style="84" bestFit="1" customWidth="1"/>
    <col min="11024" max="11024" width="16.28515625" style="84" bestFit="1" customWidth="1"/>
    <col min="11025" max="11025" width="11.140625" style="84" bestFit="1" customWidth="1"/>
    <col min="11026" max="11026" width="15.5703125" style="84" bestFit="1" customWidth="1"/>
    <col min="11027" max="11027" width="18.28515625" style="84" bestFit="1" customWidth="1"/>
    <col min="11028" max="11264" width="9.140625" style="84"/>
    <col min="11265" max="11265" width="5.5703125" style="84" bestFit="1" customWidth="1"/>
    <col min="11266" max="11266" width="38" style="84" bestFit="1" customWidth="1"/>
    <col min="11267" max="11267" width="11.140625" style="84" bestFit="1" customWidth="1"/>
    <col min="11268" max="11268" width="16.28515625" style="84" bestFit="1" customWidth="1"/>
    <col min="11269" max="11269" width="11.140625" style="84" bestFit="1" customWidth="1"/>
    <col min="11270" max="11270" width="16.85546875" style="84" bestFit="1" customWidth="1"/>
    <col min="11271" max="11271" width="10.140625" style="84" bestFit="1" customWidth="1"/>
    <col min="11272" max="11272" width="16.28515625" style="84" bestFit="1" customWidth="1"/>
    <col min="11273" max="11273" width="10.140625" style="84" bestFit="1" customWidth="1"/>
    <col min="11274" max="11274" width="16.85546875" style="84" bestFit="1" customWidth="1"/>
    <col min="11275" max="11275" width="10.140625" style="84" bestFit="1" customWidth="1"/>
    <col min="11276" max="11276" width="16.28515625" style="84" bestFit="1" customWidth="1"/>
    <col min="11277" max="11277" width="10.140625" style="84" bestFit="1" customWidth="1"/>
    <col min="11278" max="11278" width="16.85546875" style="84" bestFit="1" customWidth="1"/>
    <col min="11279" max="11279" width="10.140625" style="84" bestFit="1" customWidth="1"/>
    <col min="11280" max="11280" width="16.28515625" style="84" bestFit="1" customWidth="1"/>
    <col min="11281" max="11281" width="11.140625" style="84" bestFit="1" customWidth="1"/>
    <col min="11282" max="11282" width="15.5703125" style="84" bestFit="1" customWidth="1"/>
    <col min="11283" max="11283" width="18.28515625" style="84" bestFit="1" customWidth="1"/>
    <col min="11284" max="11520" width="9.140625" style="84"/>
    <col min="11521" max="11521" width="5.5703125" style="84" bestFit="1" customWidth="1"/>
    <col min="11522" max="11522" width="38" style="84" bestFit="1" customWidth="1"/>
    <col min="11523" max="11523" width="11.140625" style="84" bestFit="1" customWidth="1"/>
    <col min="11524" max="11524" width="16.28515625" style="84" bestFit="1" customWidth="1"/>
    <col min="11525" max="11525" width="11.140625" style="84" bestFit="1" customWidth="1"/>
    <col min="11526" max="11526" width="16.85546875" style="84" bestFit="1" customWidth="1"/>
    <col min="11527" max="11527" width="10.140625" style="84" bestFit="1" customWidth="1"/>
    <col min="11528" max="11528" width="16.28515625" style="84" bestFit="1" customWidth="1"/>
    <col min="11529" max="11529" width="10.140625" style="84" bestFit="1" customWidth="1"/>
    <col min="11530" max="11530" width="16.85546875" style="84" bestFit="1" customWidth="1"/>
    <col min="11531" max="11531" width="10.140625" style="84" bestFit="1" customWidth="1"/>
    <col min="11532" max="11532" width="16.28515625" style="84" bestFit="1" customWidth="1"/>
    <col min="11533" max="11533" width="10.140625" style="84" bestFit="1" customWidth="1"/>
    <col min="11534" max="11534" width="16.85546875" style="84" bestFit="1" customWidth="1"/>
    <col min="11535" max="11535" width="10.140625" style="84" bestFit="1" customWidth="1"/>
    <col min="11536" max="11536" width="16.28515625" style="84" bestFit="1" customWidth="1"/>
    <col min="11537" max="11537" width="11.140625" style="84" bestFit="1" customWidth="1"/>
    <col min="11538" max="11538" width="15.5703125" style="84" bestFit="1" customWidth="1"/>
    <col min="11539" max="11539" width="18.28515625" style="84" bestFit="1" customWidth="1"/>
    <col min="11540" max="11776" width="9.140625" style="84"/>
    <col min="11777" max="11777" width="5.5703125" style="84" bestFit="1" customWidth="1"/>
    <col min="11778" max="11778" width="38" style="84" bestFit="1" customWidth="1"/>
    <col min="11779" max="11779" width="11.140625" style="84" bestFit="1" customWidth="1"/>
    <col min="11780" max="11780" width="16.28515625" style="84" bestFit="1" customWidth="1"/>
    <col min="11781" max="11781" width="11.140625" style="84" bestFit="1" customWidth="1"/>
    <col min="11782" max="11782" width="16.85546875" style="84" bestFit="1" customWidth="1"/>
    <col min="11783" max="11783" width="10.140625" style="84" bestFit="1" customWidth="1"/>
    <col min="11784" max="11784" width="16.28515625" style="84" bestFit="1" customWidth="1"/>
    <col min="11785" max="11785" width="10.140625" style="84" bestFit="1" customWidth="1"/>
    <col min="11786" max="11786" width="16.85546875" style="84" bestFit="1" customWidth="1"/>
    <col min="11787" max="11787" width="10.140625" style="84" bestFit="1" customWidth="1"/>
    <col min="11788" max="11788" width="16.28515625" style="84" bestFit="1" customWidth="1"/>
    <col min="11789" max="11789" width="10.140625" style="84" bestFit="1" customWidth="1"/>
    <col min="11790" max="11790" width="16.85546875" style="84" bestFit="1" customWidth="1"/>
    <col min="11791" max="11791" width="10.140625" style="84" bestFit="1" customWidth="1"/>
    <col min="11792" max="11792" width="16.28515625" style="84" bestFit="1" customWidth="1"/>
    <col min="11793" max="11793" width="11.140625" style="84" bestFit="1" customWidth="1"/>
    <col min="11794" max="11794" width="15.5703125" style="84" bestFit="1" customWidth="1"/>
    <col min="11795" max="11795" width="18.28515625" style="84" bestFit="1" customWidth="1"/>
    <col min="11796" max="12032" width="9.140625" style="84"/>
    <col min="12033" max="12033" width="5.5703125" style="84" bestFit="1" customWidth="1"/>
    <col min="12034" max="12034" width="38" style="84" bestFit="1" customWidth="1"/>
    <col min="12035" max="12035" width="11.140625" style="84" bestFit="1" customWidth="1"/>
    <col min="12036" max="12036" width="16.28515625" style="84" bestFit="1" customWidth="1"/>
    <col min="12037" max="12037" width="11.140625" style="84" bestFit="1" customWidth="1"/>
    <col min="12038" max="12038" width="16.85546875" style="84" bestFit="1" customWidth="1"/>
    <col min="12039" max="12039" width="10.140625" style="84" bestFit="1" customWidth="1"/>
    <col min="12040" max="12040" width="16.28515625" style="84" bestFit="1" customWidth="1"/>
    <col min="12041" max="12041" width="10.140625" style="84" bestFit="1" customWidth="1"/>
    <col min="12042" max="12042" width="16.85546875" style="84" bestFit="1" customWidth="1"/>
    <col min="12043" max="12043" width="10.140625" style="84" bestFit="1" customWidth="1"/>
    <col min="12044" max="12044" width="16.28515625" style="84" bestFit="1" customWidth="1"/>
    <col min="12045" max="12045" width="10.140625" style="84" bestFit="1" customWidth="1"/>
    <col min="12046" max="12046" width="16.85546875" style="84" bestFit="1" customWidth="1"/>
    <col min="12047" max="12047" width="10.140625" style="84" bestFit="1" customWidth="1"/>
    <col min="12048" max="12048" width="16.28515625" style="84" bestFit="1" customWidth="1"/>
    <col min="12049" max="12049" width="11.140625" style="84" bestFit="1" customWidth="1"/>
    <col min="12050" max="12050" width="15.5703125" style="84" bestFit="1" customWidth="1"/>
    <col min="12051" max="12051" width="18.28515625" style="84" bestFit="1" customWidth="1"/>
    <col min="12052" max="12288" width="9.140625" style="84"/>
    <col min="12289" max="12289" width="5.5703125" style="84" bestFit="1" customWidth="1"/>
    <col min="12290" max="12290" width="38" style="84" bestFit="1" customWidth="1"/>
    <col min="12291" max="12291" width="11.140625" style="84" bestFit="1" customWidth="1"/>
    <col min="12292" max="12292" width="16.28515625" style="84" bestFit="1" customWidth="1"/>
    <col min="12293" max="12293" width="11.140625" style="84" bestFit="1" customWidth="1"/>
    <col min="12294" max="12294" width="16.85546875" style="84" bestFit="1" customWidth="1"/>
    <col min="12295" max="12295" width="10.140625" style="84" bestFit="1" customWidth="1"/>
    <col min="12296" max="12296" width="16.28515625" style="84" bestFit="1" customWidth="1"/>
    <col min="12297" max="12297" width="10.140625" style="84" bestFit="1" customWidth="1"/>
    <col min="12298" max="12298" width="16.85546875" style="84" bestFit="1" customWidth="1"/>
    <col min="12299" max="12299" width="10.140625" style="84" bestFit="1" customWidth="1"/>
    <col min="12300" max="12300" width="16.28515625" style="84" bestFit="1" customWidth="1"/>
    <col min="12301" max="12301" width="10.140625" style="84" bestFit="1" customWidth="1"/>
    <col min="12302" max="12302" width="16.85546875" style="84" bestFit="1" customWidth="1"/>
    <col min="12303" max="12303" width="10.140625" style="84" bestFit="1" customWidth="1"/>
    <col min="12304" max="12304" width="16.28515625" style="84" bestFit="1" customWidth="1"/>
    <col min="12305" max="12305" width="11.140625" style="84" bestFit="1" customWidth="1"/>
    <col min="12306" max="12306" width="15.5703125" style="84" bestFit="1" customWidth="1"/>
    <col min="12307" max="12307" width="18.28515625" style="84" bestFit="1" customWidth="1"/>
    <col min="12308" max="12544" width="9.140625" style="84"/>
    <col min="12545" max="12545" width="5.5703125" style="84" bestFit="1" customWidth="1"/>
    <col min="12546" max="12546" width="38" style="84" bestFit="1" customWidth="1"/>
    <col min="12547" max="12547" width="11.140625" style="84" bestFit="1" customWidth="1"/>
    <col min="12548" max="12548" width="16.28515625" style="84" bestFit="1" customWidth="1"/>
    <col min="12549" max="12549" width="11.140625" style="84" bestFit="1" customWidth="1"/>
    <col min="12550" max="12550" width="16.85546875" style="84" bestFit="1" customWidth="1"/>
    <col min="12551" max="12551" width="10.140625" style="84" bestFit="1" customWidth="1"/>
    <col min="12552" max="12552" width="16.28515625" style="84" bestFit="1" customWidth="1"/>
    <col min="12553" max="12553" width="10.140625" style="84" bestFit="1" customWidth="1"/>
    <col min="12554" max="12554" width="16.85546875" style="84" bestFit="1" customWidth="1"/>
    <col min="12555" max="12555" width="10.140625" style="84" bestFit="1" customWidth="1"/>
    <col min="12556" max="12556" width="16.28515625" style="84" bestFit="1" customWidth="1"/>
    <col min="12557" max="12557" width="10.140625" style="84" bestFit="1" customWidth="1"/>
    <col min="12558" max="12558" width="16.85546875" style="84" bestFit="1" customWidth="1"/>
    <col min="12559" max="12559" width="10.140625" style="84" bestFit="1" customWidth="1"/>
    <col min="12560" max="12560" width="16.28515625" style="84" bestFit="1" customWidth="1"/>
    <col min="12561" max="12561" width="11.140625" style="84" bestFit="1" customWidth="1"/>
    <col min="12562" max="12562" width="15.5703125" style="84" bestFit="1" customWidth="1"/>
    <col min="12563" max="12563" width="18.28515625" style="84" bestFit="1" customWidth="1"/>
    <col min="12564" max="12800" width="9.140625" style="84"/>
    <col min="12801" max="12801" width="5.5703125" style="84" bestFit="1" customWidth="1"/>
    <col min="12802" max="12802" width="38" style="84" bestFit="1" customWidth="1"/>
    <col min="12803" max="12803" width="11.140625" style="84" bestFit="1" customWidth="1"/>
    <col min="12804" max="12804" width="16.28515625" style="84" bestFit="1" customWidth="1"/>
    <col min="12805" max="12805" width="11.140625" style="84" bestFit="1" customWidth="1"/>
    <col min="12806" max="12806" width="16.85546875" style="84" bestFit="1" customWidth="1"/>
    <col min="12807" max="12807" width="10.140625" style="84" bestFit="1" customWidth="1"/>
    <col min="12808" max="12808" width="16.28515625" style="84" bestFit="1" customWidth="1"/>
    <col min="12809" max="12809" width="10.140625" style="84" bestFit="1" customWidth="1"/>
    <col min="12810" max="12810" width="16.85546875" style="84" bestFit="1" customWidth="1"/>
    <col min="12811" max="12811" width="10.140625" style="84" bestFit="1" customWidth="1"/>
    <col min="12812" max="12812" width="16.28515625" style="84" bestFit="1" customWidth="1"/>
    <col min="12813" max="12813" width="10.140625" style="84" bestFit="1" customWidth="1"/>
    <col min="12814" max="12814" width="16.85546875" style="84" bestFit="1" customWidth="1"/>
    <col min="12815" max="12815" width="10.140625" style="84" bestFit="1" customWidth="1"/>
    <col min="12816" max="12816" width="16.28515625" style="84" bestFit="1" customWidth="1"/>
    <col min="12817" max="12817" width="11.140625" style="84" bestFit="1" customWidth="1"/>
    <col min="12818" max="12818" width="15.5703125" style="84" bestFit="1" customWidth="1"/>
    <col min="12819" max="12819" width="18.28515625" style="84" bestFit="1" customWidth="1"/>
    <col min="12820" max="13056" width="9.140625" style="84"/>
    <col min="13057" max="13057" width="5.5703125" style="84" bestFit="1" customWidth="1"/>
    <col min="13058" max="13058" width="38" style="84" bestFit="1" customWidth="1"/>
    <col min="13059" max="13059" width="11.140625" style="84" bestFit="1" customWidth="1"/>
    <col min="13060" max="13060" width="16.28515625" style="84" bestFit="1" customWidth="1"/>
    <col min="13061" max="13061" width="11.140625" style="84" bestFit="1" customWidth="1"/>
    <col min="13062" max="13062" width="16.85546875" style="84" bestFit="1" customWidth="1"/>
    <col min="13063" max="13063" width="10.140625" style="84" bestFit="1" customWidth="1"/>
    <col min="13064" max="13064" width="16.28515625" style="84" bestFit="1" customWidth="1"/>
    <col min="13065" max="13065" width="10.140625" style="84" bestFit="1" customWidth="1"/>
    <col min="13066" max="13066" width="16.85546875" style="84" bestFit="1" customWidth="1"/>
    <col min="13067" max="13067" width="10.140625" style="84" bestFit="1" customWidth="1"/>
    <col min="13068" max="13068" width="16.28515625" style="84" bestFit="1" customWidth="1"/>
    <col min="13069" max="13069" width="10.140625" style="84" bestFit="1" customWidth="1"/>
    <col min="13070" max="13070" width="16.85546875" style="84" bestFit="1" customWidth="1"/>
    <col min="13071" max="13071" width="10.140625" style="84" bestFit="1" customWidth="1"/>
    <col min="13072" max="13072" width="16.28515625" style="84" bestFit="1" customWidth="1"/>
    <col min="13073" max="13073" width="11.140625" style="84" bestFit="1" customWidth="1"/>
    <col min="13074" max="13074" width="15.5703125" style="84" bestFit="1" customWidth="1"/>
    <col min="13075" max="13075" width="18.28515625" style="84" bestFit="1" customWidth="1"/>
    <col min="13076" max="13312" width="9.140625" style="84"/>
    <col min="13313" max="13313" width="5.5703125" style="84" bestFit="1" customWidth="1"/>
    <col min="13314" max="13314" width="38" style="84" bestFit="1" customWidth="1"/>
    <col min="13315" max="13315" width="11.140625" style="84" bestFit="1" customWidth="1"/>
    <col min="13316" max="13316" width="16.28515625" style="84" bestFit="1" customWidth="1"/>
    <col min="13317" max="13317" width="11.140625" style="84" bestFit="1" customWidth="1"/>
    <col min="13318" max="13318" width="16.85546875" style="84" bestFit="1" customWidth="1"/>
    <col min="13319" max="13319" width="10.140625" style="84" bestFit="1" customWidth="1"/>
    <col min="13320" max="13320" width="16.28515625" style="84" bestFit="1" customWidth="1"/>
    <col min="13321" max="13321" width="10.140625" style="84" bestFit="1" customWidth="1"/>
    <col min="13322" max="13322" width="16.85546875" style="84" bestFit="1" customWidth="1"/>
    <col min="13323" max="13323" width="10.140625" style="84" bestFit="1" customWidth="1"/>
    <col min="13324" max="13324" width="16.28515625" style="84" bestFit="1" customWidth="1"/>
    <col min="13325" max="13325" width="10.140625" style="84" bestFit="1" customWidth="1"/>
    <col min="13326" max="13326" width="16.85546875" style="84" bestFit="1" customWidth="1"/>
    <col min="13327" max="13327" width="10.140625" style="84" bestFit="1" customWidth="1"/>
    <col min="13328" max="13328" width="16.28515625" style="84" bestFit="1" customWidth="1"/>
    <col min="13329" max="13329" width="11.140625" style="84" bestFit="1" customWidth="1"/>
    <col min="13330" max="13330" width="15.5703125" style="84" bestFit="1" customWidth="1"/>
    <col min="13331" max="13331" width="18.28515625" style="84" bestFit="1" customWidth="1"/>
    <col min="13332" max="13568" width="9.140625" style="84"/>
    <col min="13569" max="13569" width="5.5703125" style="84" bestFit="1" customWidth="1"/>
    <col min="13570" max="13570" width="38" style="84" bestFit="1" customWidth="1"/>
    <col min="13571" max="13571" width="11.140625" style="84" bestFit="1" customWidth="1"/>
    <col min="13572" max="13572" width="16.28515625" style="84" bestFit="1" customWidth="1"/>
    <col min="13573" max="13573" width="11.140625" style="84" bestFit="1" customWidth="1"/>
    <col min="13574" max="13574" width="16.85546875" style="84" bestFit="1" customWidth="1"/>
    <col min="13575" max="13575" width="10.140625" style="84" bestFit="1" customWidth="1"/>
    <col min="13576" max="13576" width="16.28515625" style="84" bestFit="1" customWidth="1"/>
    <col min="13577" max="13577" width="10.140625" style="84" bestFit="1" customWidth="1"/>
    <col min="13578" max="13578" width="16.85546875" style="84" bestFit="1" customWidth="1"/>
    <col min="13579" max="13579" width="10.140625" style="84" bestFit="1" customWidth="1"/>
    <col min="13580" max="13580" width="16.28515625" style="84" bestFit="1" customWidth="1"/>
    <col min="13581" max="13581" width="10.140625" style="84" bestFit="1" customWidth="1"/>
    <col min="13582" max="13582" width="16.85546875" style="84" bestFit="1" customWidth="1"/>
    <col min="13583" max="13583" width="10.140625" style="84" bestFit="1" customWidth="1"/>
    <col min="13584" max="13584" width="16.28515625" style="84" bestFit="1" customWidth="1"/>
    <col min="13585" max="13585" width="11.140625" style="84" bestFit="1" customWidth="1"/>
    <col min="13586" max="13586" width="15.5703125" style="84" bestFit="1" customWidth="1"/>
    <col min="13587" max="13587" width="18.28515625" style="84" bestFit="1" customWidth="1"/>
    <col min="13588" max="13824" width="9.140625" style="84"/>
    <col min="13825" max="13825" width="5.5703125" style="84" bestFit="1" customWidth="1"/>
    <col min="13826" max="13826" width="38" style="84" bestFit="1" customWidth="1"/>
    <col min="13827" max="13827" width="11.140625" style="84" bestFit="1" customWidth="1"/>
    <col min="13828" max="13828" width="16.28515625" style="84" bestFit="1" customWidth="1"/>
    <col min="13829" max="13829" width="11.140625" style="84" bestFit="1" customWidth="1"/>
    <col min="13830" max="13830" width="16.85546875" style="84" bestFit="1" customWidth="1"/>
    <col min="13831" max="13831" width="10.140625" style="84" bestFit="1" customWidth="1"/>
    <col min="13832" max="13832" width="16.28515625" style="84" bestFit="1" customWidth="1"/>
    <col min="13833" max="13833" width="10.140625" style="84" bestFit="1" customWidth="1"/>
    <col min="13834" max="13834" width="16.85546875" style="84" bestFit="1" customWidth="1"/>
    <col min="13835" max="13835" width="10.140625" style="84" bestFit="1" customWidth="1"/>
    <col min="13836" max="13836" width="16.28515625" style="84" bestFit="1" customWidth="1"/>
    <col min="13837" max="13837" width="10.140625" style="84" bestFit="1" customWidth="1"/>
    <col min="13838" max="13838" width="16.85546875" style="84" bestFit="1" customWidth="1"/>
    <col min="13839" max="13839" width="10.140625" style="84" bestFit="1" customWidth="1"/>
    <col min="13840" max="13840" width="16.28515625" style="84" bestFit="1" customWidth="1"/>
    <col min="13841" max="13841" width="11.140625" style="84" bestFit="1" customWidth="1"/>
    <col min="13842" max="13842" width="15.5703125" style="84" bestFit="1" customWidth="1"/>
    <col min="13843" max="13843" width="18.28515625" style="84" bestFit="1" customWidth="1"/>
    <col min="13844" max="14080" width="9.140625" style="84"/>
    <col min="14081" max="14081" width="5.5703125" style="84" bestFit="1" customWidth="1"/>
    <col min="14082" max="14082" width="38" style="84" bestFit="1" customWidth="1"/>
    <col min="14083" max="14083" width="11.140625" style="84" bestFit="1" customWidth="1"/>
    <col min="14084" max="14084" width="16.28515625" style="84" bestFit="1" customWidth="1"/>
    <col min="14085" max="14085" width="11.140625" style="84" bestFit="1" customWidth="1"/>
    <col min="14086" max="14086" width="16.85546875" style="84" bestFit="1" customWidth="1"/>
    <col min="14087" max="14087" width="10.140625" style="84" bestFit="1" customWidth="1"/>
    <col min="14088" max="14088" width="16.28515625" style="84" bestFit="1" customWidth="1"/>
    <col min="14089" max="14089" width="10.140625" style="84" bestFit="1" customWidth="1"/>
    <col min="14090" max="14090" width="16.85546875" style="84" bestFit="1" customWidth="1"/>
    <col min="14091" max="14091" width="10.140625" style="84" bestFit="1" customWidth="1"/>
    <col min="14092" max="14092" width="16.28515625" style="84" bestFit="1" customWidth="1"/>
    <col min="14093" max="14093" width="10.140625" style="84" bestFit="1" customWidth="1"/>
    <col min="14094" max="14094" width="16.85546875" style="84" bestFit="1" customWidth="1"/>
    <col min="14095" max="14095" width="10.140625" style="84" bestFit="1" customWidth="1"/>
    <col min="14096" max="14096" width="16.28515625" style="84" bestFit="1" customWidth="1"/>
    <col min="14097" max="14097" width="11.140625" style="84" bestFit="1" customWidth="1"/>
    <col min="14098" max="14098" width="15.5703125" style="84" bestFit="1" customWidth="1"/>
    <col min="14099" max="14099" width="18.28515625" style="84" bestFit="1" customWidth="1"/>
    <col min="14100" max="14336" width="9.140625" style="84"/>
    <col min="14337" max="14337" width="5.5703125" style="84" bestFit="1" customWidth="1"/>
    <col min="14338" max="14338" width="38" style="84" bestFit="1" customWidth="1"/>
    <col min="14339" max="14339" width="11.140625" style="84" bestFit="1" customWidth="1"/>
    <col min="14340" max="14340" width="16.28515625" style="84" bestFit="1" customWidth="1"/>
    <col min="14341" max="14341" width="11.140625" style="84" bestFit="1" customWidth="1"/>
    <col min="14342" max="14342" width="16.85546875" style="84" bestFit="1" customWidth="1"/>
    <col min="14343" max="14343" width="10.140625" style="84" bestFit="1" customWidth="1"/>
    <col min="14344" max="14344" width="16.28515625" style="84" bestFit="1" customWidth="1"/>
    <col min="14345" max="14345" width="10.140625" style="84" bestFit="1" customWidth="1"/>
    <col min="14346" max="14346" width="16.85546875" style="84" bestFit="1" customWidth="1"/>
    <col min="14347" max="14347" width="10.140625" style="84" bestFit="1" customWidth="1"/>
    <col min="14348" max="14348" width="16.28515625" style="84" bestFit="1" customWidth="1"/>
    <col min="14349" max="14349" width="10.140625" style="84" bestFit="1" customWidth="1"/>
    <col min="14350" max="14350" width="16.85546875" style="84" bestFit="1" customWidth="1"/>
    <col min="14351" max="14351" width="10.140625" style="84" bestFit="1" customWidth="1"/>
    <col min="14352" max="14352" width="16.28515625" style="84" bestFit="1" customWidth="1"/>
    <col min="14353" max="14353" width="11.140625" style="84" bestFit="1" customWidth="1"/>
    <col min="14354" max="14354" width="15.5703125" style="84" bestFit="1" customWidth="1"/>
    <col min="14355" max="14355" width="18.28515625" style="84" bestFit="1" customWidth="1"/>
    <col min="14356" max="14592" width="9.140625" style="84"/>
    <col min="14593" max="14593" width="5.5703125" style="84" bestFit="1" customWidth="1"/>
    <col min="14594" max="14594" width="38" style="84" bestFit="1" customWidth="1"/>
    <col min="14595" max="14595" width="11.140625" style="84" bestFit="1" customWidth="1"/>
    <col min="14596" max="14596" width="16.28515625" style="84" bestFit="1" customWidth="1"/>
    <col min="14597" max="14597" width="11.140625" style="84" bestFit="1" customWidth="1"/>
    <col min="14598" max="14598" width="16.85546875" style="84" bestFit="1" customWidth="1"/>
    <col min="14599" max="14599" width="10.140625" style="84" bestFit="1" customWidth="1"/>
    <col min="14600" max="14600" width="16.28515625" style="84" bestFit="1" customWidth="1"/>
    <col min="14601" max="14601" width="10.140625" style="84" bestFit="1" customWidth="1"/>
    <col min="14602" max="14602" width="16.85546875" style="84" bestFit="1" customWidth="1"/>
    <col min="14603" max="14603" width="10.140625" style="84" bestFit="1" customWidth="1"/>
    <col min="14604" max="14604" width="16.28515625" style="84" bestFit="1" customWidth="1"/>
    <col min="14605" max="14605" width="10.140625" style="84" bestFit="1" customWidth="1"/>
    <col min="14606" max="14606" width="16.85546875" style="84" bestFit="1" customWidth="1"/>
    <col min="14607" max="14607" width="10.140625" style="84" bestFit="1" customWidth="1"/>
    <col min="14608" max="14608" width="16.28515625" style="84" bestFit="1" customWidth="1"/>
    <col min="14609" max="14609" width="11.140625" style="84" bestFit="1" customWidth="1"/>
    <col min="14610" max="14610" width="15.5703125" style="84" bestFit="1" customWidth="1"/>
    <col min="14611" max="14611" width="18.28515625" style="84" bestFit="1" customWidth="1"/>
    <col min="14612" max="14848" width="9.140625" style="84"/>
    <col min="14849" max="14849" width="5.5703125" style="84" bestFit="1" customWidth="1"/>
    <col min="14850" max="14850" width="38" style="84" bestFit="1" customWidth="1"/>
    <col min="14851" max="14851" width="11.140625" style="84" bestFit="1" customWidth="1"/>
    <col min="14852" max="14852" width="16.28515625" style="84" bestFit="1" customWidth="1"/>
    <col min="14853" max="14853" width="11.140625" style="84" bestFit="1" customWidth="1"/>
    <col min="14854" max="14854" width="16.85546875" style="84" bestFit="1" customWidth="1"/>
    <col min="14855" max="14855" width="10.140625" style="84" bestFit="1" customWidth="1"/>
    <col min="14856" max="14856" width="16.28515625" style="84" bestFit="1" customWidth="1"/>
    <col min="14857" max="14857" width="10.140625" style="84" bestFit="1" customWidth="1"/>
    <col min="14858" max="14858" width="16.85546875" style="84" bestFit="1" customWidth="1"/>
    <col min="14859" max="14859" width="10.140625" style="84" bestFit="1" customWidth="1"/>
    <col min="14860" max="14860" width="16.28515625" style="84" bestFit="1" customWidth="1"/>
    <col min="14861" max="14861" width="10.140625" style="84" bestFit="1" customWidth="1"/>
    <col min="14862" max="14862" width="16.85546875" style="84" bestFit="1" customWidth="1"/>
    <col min="14863" max="14863" width="10.140625" style="84" bestFit="1" customWidth="1"/>
    <col min="14864" max="14864" width="16.28515625" style="84" bestFit="1" customWidth="1"/>
    <col min="14865" max="14865" width="11.140625" style="84" bestFit="1" customWidth="1"/>
    <col min="14866" max="14866" width="15.5703125" style="84" bestFit="1" customWidth="1"/>
    <col min="14867" max="14867" width="18.28515625" style="84" bestFit="1" customWidth="1"/>
    <col min="14868" max="15104" width="9.140625" style="84"/>
    <col min="15105" max="15105" width="5.5703125" style="84" bestFit="1" customWidth="1"/>
    <col min="15106" max="15106" width="38" style="84" bestFit="1" customWidth="1"/>
    <col min="15107" max="15107" width="11.140625" style="84" bestFit="1" customWidth="1"/>
    <col min="15108" max="15108" width="16.28515625" style="84" bestFit="1" customWidth="1"/>
    <col min="15109" max="15109" width="11.140625" style="84" bestFit="1" customWidth="1"/>
    <col min="15110" max="15110" width="16.85546875" style="84" bestFit="1" customWidth="1"/>
    <col min="15111" max="15111" width="10.140625" style="84" bestFit="1" customWidth="1"/>
    <col min="15112" max="15112" width="16.28515625" style="84" bestFit="1" customWidth="1"/>
    <col min="15113" max="15113" width="10.140625" style="84" bestFit="1" customWidth="1"/>
    <col min="15114" max="15114" width="16.85546875" style="84" bestFit="1" customWidth="1"/>
    <col min="15115" max="15115" width="10.140625" style="84" bestFit="1" customWidth="1"/>
    <col min="15116" max="15116" width="16.28515625" style="84" bestFit="1" customWidth="1"/>
    <col min="15117" max="15117" width="10.140625" style="84" bestFit="1" customWidth="1"/>
    <col min="15118" max="15118" width="16.85546875" style="84" bestFit="1" customWidth="1"/>
    <col min="15119" max="15119" width="10.140625" style="84" bestFit="1" customWidth="1"/>
    <col min="15120" max="15120" width="16.28515625" style="84" bestFit="1" customWidth="1"/>
    <col min="15121" max="15121" width="11.140625" style="84" bestFit="1" customWidth="1"/>
    <col min="15122" max="15122" width="15.5703125" style="84" bestFit="1" customWidth="1"/>
    <col min="15123" max="15123" width="18.28515625" style="84" bestFit="1" customWidth="1"/>
    <col min="15124" max="15360" width="9.140625" style="84"/>
    <col min="15361" max="15361" width="5.5703125" style="84" bestFit="1" customWidth="1"/>
    <col min="15362" max="15362" width="38" style="84" bestFit="1" customWidth="1"/>
    <col min="15363" max="15363" width="11.140625" style="84" bestFit="1" customWidth="1"/>
    <col min="15364" max="15364" width="16.28515625" style="84" bestFit="1" customWidth="1"/>
    <col min="15365" max="15365" width="11.140625" style="84" bestFit="1" customWidth="1"/>
    <col min="15366" max="15366" width="16.85546875" style="84" bestFit="1" customWidth="1"/>
    <col min="15367" max="15367" width="10.140625" style="84" bestFit="1" customWidth="1"/>
    <col min="15368" max="15368" width="16.28515625" style="84" bestFit="1" customWidth="1"/>
    <col min="15369" max="15369" width="10.140625" style="84" bestFit="1" customWidth="1"/>
    <col min="15370" max="15370" width="16.85546875" style="84" bestFit="1" customWidth="1"/>
    <col min="15371" max="15371" width="10.140625" style="84" bestFit="1" customWidth="1"/>
    <col min="15372" max="15372" width="16.28515625" style="84" bestFit="1" customWidth="1"/>
    <col min="15373" max="15373" width="10.140625" style="84" bestFit="1" customWidth="1"/>
    <col min="15374" max="15374" width="16.85546875" style="84" bestFit="1" customWidth="1"/>
    <col min="15375" max="15375" width="10.140625" style="84" bestFit="1" customWidth="1"/>
    <col min="15376" max="15376" width="16.28515625" style="84" bestFit="1" customWidth="1"/>
    <col min="15377" max="15377" width="11.140625" style="84" bestFit="1" customWidth="1"/>
    <col min="15378" max="15378" width="15.5703125" style="84" bestFit="1" customWidth="1"/>
    <col min="15379" max="15379" width="18.28515625" style="84" bestFit="1" customWidth="1"/>
    <col min="15380" max="15616" width="9.140625" style="84"/>
    <col min="15617" max="15617" width="5.5703125" style="84" bestFit="1" customWidth="1"/>
    <col min="15618" max="15618" width="38" style="84" bestFit="1" customWidth="1"/>
    <col min="15619" max="15619" width="11.140625" style="84" bestFit="1" customWidth="1"/>
    <col min="15620" max="15620" width="16.28515625" style="84" bestFit="1" customWidth="1"/>
    <col min="15621" max="15621" width="11.140625" style="84" bestFit="1" customWidth="1"/>
    <col min="15622" max="15622" width="16.85546875" style="84" bestFit="1" customWidth="1"/>
    <col min="15623" max="15623" width="10.140625" style="84" bestFit="1" customWidth="1"/>
    <col min="15624" max="15624" width="16.28515625" style="84" bestFit="1" customWidth="1"/>
    <col min="15625" max="15625" width="10.140625" style="84" bestFit="1" customWidth="1"/>
    <col min="15626" max="15626" width="16.85546875" style="84" bestFit="1" customWidth="1"/>
    <col min="15627" max="15627" width="10.140625" style="84" bestFit="1" customWidth="1"/>
    <col min="15628" max="15628" width="16.28515625" style="84" bestFit="1" customWidth="1"/>
    <col min="15629" max="15629" width="10.140625" style="84" bestFit="1" customWidth="1"/>
    <col min="15630" max="15630" width="16.85546875" style="84" bestFit="1" customWidth="1"/>
    <col min="15631" max="15631" width="10.140625" style="84" bestFit="1" customWidth="1"/>
    <col min="15632" max="15632" width="16.28515625" style="84" bestFit="1" customWidth="1"/>
    <col min="15633" max="15633" width="11.140625" style="84" bestFit="1" customWidth="1"/>
    <col min="15634" max="15634" width="15.5703125" style="84" bestFit="1" customWidth="1"/>
    <col min="15635" max="15635" width="18.28515625" style="84" bestFit="1" customWidth="1"/>
    <col min="15636" max="15872" width="9.140625" style="84"/>
    <col min="15873" max="15873" width="5.5703125" style="84" bestFit="1" customWidth="1"/>
    <col min="15874" max="15874" width="38" style="84" bestFit="1" customWidth="1"/>
    <col min="15875" max="15875" width="11.140625" style="84" bestFit="1" customWidth="1"/>
    <col min="15876" max="15876" width="16.28515625" style="84" bestFit="1" customWidth="1"/>
    <col min="15877" max="15877" width="11.140625" style="84" bestFit="1" customWidth="1"/>
    <col min="15878" max="15878" width="16.85546875" style="84" bestFit="1" customWidth="1"/>
    <col min="15879" max="15879" width="10.140625" style="84" bestFit="1" customWidth="1"/>
    <col min="15880" max="15880" width="16.28515625" style="84" bestFit="1" customWidth="1"/>
    <col min="15881" max="15881" width="10.140625" style="84" bestFit="1" customWidth="1"/>
    <col min="15882" max="15882" width="16.85546875" style="84" bestFit="1" customWidth="1"/>
    <col min="15883" max="15883" width="10.140625" style="84" bestFit="1" customWidth="1"/>
    <col min="15884" max="15884" width="16.28515625" style="84" bestFit="1" customWidth="1"/>
    <col min="15885" max="15885" width="10.140625" style="84" bestFit="1" customWidth="1"/>
    <col min="15886" max="15886" width="16.85546875" style="84" bestFit="1" customWidth="1"/>
    <col min="15887" max="15887" width="10.140625" style="84" bestFit="1" customWidth="1"/>
    <col min="15888" max="15888" width="16.28515625" style="84" bestFit="1" customWidth="1"/>
    <col min="15889" max="15889" width="11.140625" style="84" bestFit="1" customWidth="1"/>
    <col min="15890" max="15890" width="15.5703125" style="84" bestFit="1" customWidth="1"/>
    <col min="15891" max="15891" width="18.28515625" style="84" bestFit="1" customWidth="1"/>
    <col min="15892" max="16128" width="9.140625" style="84"/>
    <col min="16129" max="16129" width="5.5703125" style="84" bestFit="1" customWidth="1"/>
    <col min="16130" max="16130" width="38" style="84" bestFit="1" customWidth="1"/>
    <col min="16131" max="16131" width="11.140625" style="84" bestFit="1" customWidth="1"/>
    <col min="16132" max="16132" width="16.28515625" style="84" bestFit="1" customWidth="1"/>
    <col min="16133" max="16133" width="11.140625" style="84" bestFit="1" customWidth="1"/>
    <col min="16134" max="16134" width="16.85546875" style="84" bestFit="1" customWidth="1"/>
    <col min="16135" max="16135" width="10.140625" style="84" bestFit="1" customWidth="1"/>
    <col min="16136" max="16136" width="16.28515625" style="84" bestFit="1" customWidth="1"/>
    <col min="16137" max="16137" width="10.140625" style="84" bestFit="1" customWidth="1"/>
    <col min="16138" max="16138" width="16.85546875" style="84" bestFit="1" customWidth="1"/>
    <col min="16139" max="16139" width="10.140625" style="84" bestFit="1" customWidth="1"/>
    <col min="16140" max="16140" width="16.28515625" style="84" bestFit="1" customWidth="1"/>
    <col min="16141" max="16141" width="10.140625" style="84" bestFit="1" customWidth="1"/>
    <col min="16142" max="16142" width="16.85546875" style="84" bestFit="1" customWidth="1"/>
    <col min="16143" max="16143" width="10.140625" style="84" bestFit="1" customWidth="1"/>
    <col min="16144" max="16144" width="16.28515625" style="84" bestFit="1" customWidth="1"/>
    <col min="16145" max="16145" width="11.140625" style="84" bestFit="1" customWidth="1"/>
    <col min="16146" max="16146" width="15.5703125" style="84" bestFit="1" customWidth="1"/>
    <col min="16147" max="16147" width="18.28515625" style="84" bestFit="1" customWidth="1"/>
    <col min="16148" max="16384" width="9.140625" style="84"/>
  </cols>
  <sheetData>
    <row r="1" spans="1:20" x14ac:dyDescent="0.2">
      <c r="A1" s="182"/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</row>
    <row r="2" spans="1:20" x14ac:dyDescent="0.2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0" x14ac:dyDescent="0.2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</row>
    <row r="4" spans="1:20" x14ac:dyDescent="0.2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</row>
    <row r="5" spans="1:20" x14ac:dyDescent="0.2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</row>
    <row r="6" spans="1:20" x14ac:dyDescent="0.2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</row>
    <row r="7" spans="1:20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20" x14ac:dyDescent="0.2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</row>
    <row r="9" spans="1:20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</row>
    <row r="10" spans="1:20" s="90" customFormat="1" ht="18.75" customHeight="1" x14ac:dyDescent="0.2">
      <c r="A10" s="183" t="str">
        <f>ORÇAMENTO!D10</f>
        <v xml:space="preserve">Reforma e Ampliação 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</row>
    <row r="11" spans="1:20" s="90" customFormat="1" ht="18.75" customHeight="1" x14ac:dyDescent="0.2">
      <c r="A11" s="183" t="str">
        <f>ORÇAMENTO!D11</f>
        <v>EMEB Prof. STELIO MACHADO LOUREIRO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</row>
    <row r="12" spans="1:20" s="90" customFormat="1" ht="18.75" customHeight="1" x14ac:dyDescent="0.2">
      <c r="A12" s="183" t="str">
        <f>ORÇAMENTO!D12</f>
        <v>RUA GENERAL OSORIO, N°915 - CENTRO - CEP 14.701-330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</row>
    <row r="13" spans="1:20" s="90" customFormat="1" ht="15.75" thickBot="1" x14ac:dyDescent="0.25">
      <c r="A13" s="184" t="s">
        <v>388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</row>
    <row r="14" spans="1:20" s="90" customFormat="1" ht="15" x14ac:dyDescent="0.25">
      <c r="A14" s="85" t="s">
        <v>389</v>
      </c>
      <c r="B14" s="86" t="s">
        <v>390</v>
      </c>
      <c r="C14" s="87" t="s">
        <v>391</v>
      </c>
      <c r="D14" s="88" t="s">
        <v>392</v>
      </c>
      <c r="E14" s="87" t="s">
        <v>391</v>
      </c>
      <c r="F14" s="88" t="s">
        <v>393</v>
      </c>
      <c r="G14" s="87" t="s">
        <v>391</v>
      </c>
      <c r="H14" s="88" t="s">
        <v>394</v>
      </c>
      <c r="I14" s="87" t="s">
        <v>391</v>
      </c>
      <c r="J14" s="88" t="s">
        <v>395</v>
      </c>
      <c r="K14" s="88" t="s">
        <v>391</v>
      </c>
      <c r="L14" s="88" t="s">
        <v>396</v>
      </c>
      <c r="M14" s="88" t="s">
        <v>391</v>
      </c>
      <c r="N14" s="88" t="s">
        <v>397</v>
      </c>
      <c r="O14" s="88" t="s">
        <v>391</v>
      </c>
      <c r="P14" s="88" t="s">
        <v>398</v>
      </c>
      <c r="Q14" s="88" t="s">
        <v>391</v>
      </c>
      <c r="R14" s="88" t="s">
        <v>399</v>
      </c>
      <c r="S14" s="89" t="s">
        <v>400</v>
      </c>
    </row>
    <row r="15" spans="1:20" s="90" customFormat="1" ht="30" x14ac:dyDescent="0.2">
      <c r="A15" s="108" t="str">
        <f>ORÇAMENTO!A168</f>
        <v>1.0</v>
      </c>
      <c r="B15" s="109" t="str">
        <f>ORÇAMENTO!D168</f>
        <v>INÍCIO, APOIO E ADMINISTRAÇÃO DA OBRA</v>
      </c>
      <c r="C15" s="110">
        <v>1</v>
      </c>
      <c r="D15" s="111">
        <f>S15*C15</f>
        <v>7943.2966000000006</v>
      </c>
      <c r="E15" s="110"/>
      <c r="F15" s="111">
        <f>E15*S15</f>
        <v>0</v>
      </c>
      <c r="G15" s="110"/>
      <c r="H15" s="111">
        <f>G15*S15</f>
        <v>0</v>
      </c>
      <c r="I15" s="110"/>
      <c r="J15" s="111">
        <f>I15*S15</f>
        <v>0</v>
      </c>
      <c r="K15" s="110"/>
      <c r="L15" s="111">
        <f>K15*S15</f>
        <v>0</v>
      </c>
      <c r="M15" s="110"/>
      <c r="N15" s="111">
        <f>M15*S15</f>
        <v>0</v>
      </c>
      <c r="O15" s="110"/>
      <c r="P15" s="111">
        <f>O15*S15</f>
        <v>0</v>
      </c>
      <c r="Q15" s="110"/>
      <c r="R15" s="111">
        <f>Q15*S15</f>
        <v>0</v>
      </c>
      <c r="S15" s="112">
        <f>ORÇAMENTO!J168</f>
        <v>7943.2966000000006</v>
      </c>
      <c r="T15" s="113">
        <f>C15+E15+G15+I15+K15+M15+O15+Q15</f>
        <v>1</v>
      </c>
    </row>
    <row r="16" spans="1:20" s="90" customFormat="1" ht="30" x14ac:dyDescent="0.2">
      <c r="A16" s="108" t="str">
        <f>ORÇAMENTO!A169</f>
        <v>2.0</v>
      </c>
      <c r="B16" s="109" t="str">
        <f>ORÇAMENTO!D169</f>
        <v xml:space="preserve">CONSTRUÇÃO DE AREA COBERTA PARA REFEITORIO </v>
      </c>
      <c r="C16" s="110">
        <v>0.2</v>
      </c>
      <c r="D16" s="111">
        <f t="shared" ref="D16:D22" si="0">S16*C16</f>
        <v>16728.755372399999</v>
      </c>
      <c r="E16" s="110">
        <v>0.3</v>
      </c>
      <c r="F16" s="111">
        <f t="shared" ref="F16:F22" si="1">E16*S16</f>
        <v>25093.1330586</v>
      </c>
      <c r="G16" s="110">
        <v>0.3</v>
      </c>
      <c r="H16" s="111">
        <f t="shared" ref="H16:H22" si="2">G16*S16</f>
        <v>25093.1330586</v>
      </c>
      <c r="I16" s="110">
        <v>0.2</v>
      </c>
      <c r="J16" s="111">
        <f t="shared" ref="J16:J22" si="3">I16*S16</f>
        <v>16728.755372399999</v>
      </c>
      <c r="K16" s="110"/>
      <c r="L16" s="111">
        <f t="shared" ref="L16:L22" si="4">K16*S16</f>
        <v>0</v>
      </c>
      <c r="M16" s="110"/>
      <c r="N16" s="111">
        <f t="shared" ref="N16:N22" si="5">M16*S16</f>
        <v>0</v>
      </c>
      <c r="O16" s="110"/>
      <c r="P16" s="111">
        <f t="shared" ref="P16:P22" si="6">O16*S16</f>
        <v>0</v>
      </c>
      <c r="Q16" s="110"/>
      <c r="R16" s="111">
        <f t="shared" ref="R16:R22" si="7">Q16*S16</f>
        <v>0</v>
      </c>
      <c r="S16" s="112">
        <f>ORÇAMENTO!J169</f>
        <v>83643.776861999999</v>
      </c>
      <c r="T16" s="113">
        <f t="shared" ref="T16:T22" si="8">C16+E16+G16+I16+K16+M16+O16+Q16</f>
        <v>1</v>
      </c>
    </row>
    <row r="17" spans="1:20" s="90" customFormat="1" ht="30" x14ac:dyDescent="0.2">
      <c r="A17" s="108" t="str">
        <f>ORÇAMENTO!A170</f>
        <v>3.0</v>
      </c>
      <c r="B17" s="109" t="str">
        <f>ORÇAMENTO!D170</f>
        <v xml:space="preserve">REFORMA E ADEQUAÇÃO DE ACESSIBILIDADE </v>
      </c>
      <c r="C17" s="110">
        <v>0.25</v>
      </c>
      <c r="D17" s="111">
        <f t="shared" si="0"/>
        <v>5433.9644600000001</v>
      </c>
      <c r="E17" s="110">
        <v>0.25</v>
      </c>
      <c r="F17" s="111">
        <f t="shared" si="1"/>
        <v>5433.9644600000001</v>
      </c>
      <c r="G17" s="110">
        <v>0.25</v>
      </c>
      <c r="H17" s="111">
        <f t="shared" si="2"/>
        <v>5433.9644600000001</v>
      </c>
      <c r="I17" s="110">
        <v>0.25</v>
      </c>
      <c r="J17" s="111">
        <f t="shared" si="3"/>
        <v>5433.9644600000001</v>
      </c>
      <c r="K17" s="110"/>
      <c r="L17" s="111">
        <f t="shared" si="4"/>
        <v>0</v>
      </c>
      <c r="M17" s="110"/>
      <c r="N17" s="111">
        <f t="shared" si="5"/>
        <v>0</v>
      </c>
      <c r="O17" s="110"/>
      <c r="P17" s="111">
        <f t="shared" si="6"/>
        <v>0</v>
      </c>
      <c r="Q17" s="110"/>
      <c r="R17" s="111">
        <f t="shared" si="7"/>
        <v>0</v>
      </c>
      <c r="S17" s="112">
        <f>ORÇAMENTO!J170</f>
        <v>21735.857840000001</v>
      </c>
      <c r="T17" s="113">
        <f t="shared" si="8"/>
        <v>1</v>
      </c>
    </row>
    <row r="18" spans="1:20" s="90" customFormat="1" ht="45" x14ac:dyDescent="0.2">
      <c r="A18" s="108" t="str">
        <f>ORÇAMENTO!A171</f>
        <v>4.0</v>
      </c>
      <c r="B18" s="109" t="str">
        <f>ORÇAMENTO!D171</f>
        <v>REFORMA E ADEQUAÇÃO DA RECEPÇÃO E ENTRADA DE ALUNOS</v>
      </c>
      <c r="C18" s="110"/>
      <c r="D18" s="111">
        <f t="shared" si="0"/>
        <v>0</v>
      </c>
      <c r="E18" s="110"/>
      <c r="F18" s="111">
        <f t="shared" si="1"/>
        <v>0</v>
      </c>
      <c r="G18" s="110">
        <v>0.2</v>
      </c>
      <c r="H18" s="111">
        <f t="shared" si="2"/>
        <v>7541.8336200000012</v>
      </c>
      <c r="I18" s="110">
        <v>0.3</v>
      </c>
      <c r="J18" s="111">
        <f t="shared" si="3"/>
        <v>11312.75043</v>
      </c>
      <c r="K18" s="110">
        <v>0.3</v>
      </c>
      <c r="L18" s="111">
        <f t="shared" si="4"/>
        <v>11312.75043</v>
      </c>
      <c r="M18" s="110">
        <v>0.2</v>
      </c>
      <c r="N18" s="111">
        <f t="shared" si="5"/>
        <v>7541.8336200000012</v>
      </c>
      <c r="O18" s="110"/>
      <c r="P18" s="111">
        <f t="shared" si="6"/>
        <v>0</v>
      </c>
      <c r="Q18" s="110"/>
      <c r="R18" s="111">
        <f t="shared" si="7"/>
        <v>0</v>
      </c>
      <c r="S18" s="112">
        <f>ORÇAMENTO!J171</f>
        <v>37709.168100000003</v>
      </c>
      <c r="T18" s="113">
        <f t="shared" si="8"/>
        <v>1</v>
      </c>
    </row>
    <row r="19" spans="1:20" s="90" customFormat="1" ht="15" x14ac:dyDescent="0.2">
      <c r="A19" s="108" t="str">
        <f>ORÇAMENTO!A172</f>
        <v>5.0</v>
      </c>
      <c r="B19" s="109" t="str">
        <f>ORÇAMENTO!D172</f>
        <v>REPAROS E CONSERVAÇÕES</v>
      </c>
      <c r="C19" s="110">
        <v>0.125</v>
      </c>
      <c r="D19" s="111">
        <f t="shared" si="0"/>
        <v>11311.2379</v>
      </c>
      <c r="E19" s="110">
        <v>0.125</v>
      </c>
      <c r="F19" s="111">
        <f t="shared" si="1"/>
        <v>11311.2379</v>
      </c>
      <c r="G19" s="110">
        <v>0.125</v>
      </c>
      <c r="H19" s="111">
        <f t="shared" si="2"/>
        <v>11311.2379</v>
      </c>
      <c r="I19" s="110">
        <v>0.125</v>
      </c>
      <c r="J19" s="111">
        <f t="shared" si="3"/>
        <v>11311.2379</v>
      </c>
      <c r="K19" s="110">
        <v>0.125</v>
      </c>
      <c r="L19" s="111">
        <f t="shared" si="4"/>
        <v>11311.2379</v>
      </c>
      <c r="M19" s="110">
        <v>0.125</v>
      </c>
      <c r="N19" s="111">
        <f t="shared" si="5"/>
        <v>11311.2379</v>
      </c>
      <c r="O19" s="110">
        <v>0.125</v>
      </c>
      <c r="P19" s="111">
        <f t="shared" si="6"/>
        <v>11311.2379</v>
      </c>
      <c r="Q19" s="110">
        <v>0.125</v>
      </c>
      <c r="R19" s="111">
        <f t="shared" si="7"/>
        <v>11311.2379</v>
      </c>
      <c r="S19" s="112">
        <f>ORÇAMENTO!J172</f>
        <v>90489.903200000001</v>
      </c>
      <c r="T19" s="113">
        <f t="shared" si="8"/>
        <v>1</v>
      </c>
    </row>
    <row r="20" spans="1:20" s="90" customFormat="1" ht="15" x14ac:dyDescent="0.2">
      <c r="A20" s="108" t="str">
        <f>ORÇAMENTO!A173</f>
        <v>6.0</v>
      </c>
      <c r="B20" s="109" t="str">
        <f>ORÇAMENTO!D173</f>
        <v>ESPAÇO LEITURA</v>
      </c>
      <c r="C20" s="110"/>
      <c r="D20" s="111">
        <f t="shared" si="0"/>
        <v>0</v>
      </c>
      <c r="E20" s="110"/>
      <c r="F20" s="111">
        <f t="shared" si="1"/>
        <v>0</v>
      </c>
      <c r="G20" s="110"/>
      <c r="H20" s="111">
        <f t="shared" si="2"/>
        <v>0</v>
      </c>
      <c r="I20" s="110"/>
      <c r="J20" s="111">
        <f t="shared" si="3"/>
        <v>0</v>
      </c>
      <c r="K20" s="110">
        <v>0.5</v>
      </c>
      <c r="L20" s="111">
        <f t="shared" si="4"/>
        <v>10380.553159999999</v>
      </c>
      <c r="M20" s="110">
        <v>0.5</v>
      </c>
      <c r="N20" s="111">
        <f t="shared" si="5"/>
        <v>10380.553159999999</v>
      </c>
      <c r="O20" s="110"/>
      <c r="P20" s="111">
        <f t="shared" si="6"/>
        <v>0</v>
      </c>
      <c r="Q20" s="110"/>
      <c r="R20" s="111">
        <f t="shared" si="7"/>
        <v>0</v>
      </c>
      <c r="S20" s="112">
        <f>ORÇAMENTO!J173</f>
        <v>20761.106319999999</v>
      </c>
      <c r="T20" s="113">
        <f t="shared" si="8"/>
        <v>1</v>
      </c>
    </row>
    <row r="21" spans="1:20" s="90" customFormat="1" ht="15" x14ac:dyDescent="0.2">
      <c r="A21" s="108" t="str">
        <f>ORÇAMENTO!A174</f>
        <v>7.0</v>
      </c>
      <c r="B21" s="109" t="str">
        <f>ORÇAMENTO!D174</f>
        <v xml:space="preserve"> JARDINAGEM E PAISAGISMO </v>
      </c>
      <c r="C21" s="110"/>
      <c r="D21" s="111">
        <f t="shared" si="0"/>
        <v>0</v>
      </c>
      <c r="E21" s="110"/>
      <c r="F21" s="111">
        <f t="shared" si="1"/>
        <v>0</v>
      </c>
      <c r="G21" s="110"/>
      <c r="H21" s="111">
        <f t="shared" si="2"/>
        <v>0</v>
      </c>
      <c r="I21" s="110">
        <v>0.2</v>
      </c>
      <c r="J21" s="111">
        <f t="shared" si="3"/>
        <v>844.58799999999997</v>
      </c>
      <c r="K21" s="110">
        <v>0.2</v>
      </c>
      <c r="L21" s="111">
        <f t="shared" si="4"/>
        <v>844.58799999999997</v>
      </c>
      <c r="M21" s="110">
        <v>0.2</v>
      </c>
      <c r="N21" s="111">
        <f t="shared" si="5"/>
        <v>844.58799999999997</v>
      </c>
      <c r="O21" s="110">
        <v>0.2</v>
      </c>
      <c r="P21" s="111">
        <f t="shared" si="6"/>
        <v>844.58799999999997</v>
      </c>
      <c r="Q21" s="110">
        <v>0.2</v>
      </c>
      <c r="R21" s="111">
        <f t="shared" si="7"/>
        <v>844.58799999999997</v>
      </c>
      <c r="S21" s="112">
        <f>ORÇAMENTO!J174</f>
        <v>4222.9399999999996</v>
      </c>
      <c r="T21" s="113">
        <f t="shared" si="8"/>
        <v>1</v>
      </c>
    </row>
    <row r="22" spans="1:20" s="90" customFormat="1" ht="15" x14ac:dyDescent="0.2">
      <c r="A22" s="108" t="str">
        <f>ORÇAMENTO!A175</f>
        <v>8.0</v>
      </c>
      <c r="B22" s="109" t="str">
        <f>ORÇAMENTO!D175</f>
        <v>QUADRA POLISPORTIVA</v>
      </c>
      <c r="C22" s="110">
        <v>0.05</v>
      </c>
      <c r="D22" s="111">
        <f t="shared" si="0"/>
        <v>7357.522852000001</v>
      </c>
      <c r="E22" s="110">
        <v>0.05</v>
      </c>
      <c r="F22" s="111">
        <f t="shared" si="1"/>
        <v>7357.522852000001</v>
      </c>
      <c r="G22" s="110">
        <v>0.05</v>
      </c>
      <c r="H22" s="111">
        <f t="shared" si="2"/>
        <v>7357.522852000001</v>
      </c>
      <c r="I22" s="110">
        <v>0.05</v>
      </c>
      <c r="J22" s="111">
        <f t="shared" si="3"/>
        <v>7357.522852000001</v>
      </c>
      <c r="K22" s="110">
        <v>0.15</v>
      </c>
      <c r="L22" s="111">
        <f t="shared" si="4"/>
        <v>22072.568556000002</v>
      </c>
      <c r="M22" s="110">
        <v>0.15</v>
      </c>
      <c r="N22" s="111">
        <f t="shared" si="5"/>
        <v>22072.568556000002</v>
      </c>
      <c r="O22" s="110">
        <v>0.3</v>
      </c>
      <c r="P22" s="111">
        <f t="shared" si="6"/>
        <v>44145.137112000004</v>
      </c>
      <c r="Q22" s="110">
        <v>0.2</v>
      </c>
      <c r="R22" s="111">
        <f t="shared" si="7"/>
        <v>29430.091408000004</v>
      </c>
      <c r="S22" s="112">
        <f>ORÇAMENTO!J175</f>
        <v>147150.45704000001</v>
      </c>
      <c r="T22" s="113">
        <f t="shared" si="8"/>
        <v>1</v>
      </c>
    </row>
    <row r="23" spans="1:20" s="90" customFormat="1" ht="14.25" x14ac:dyDescent="0.2">
      <c r="A23" s="114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6"/>
    </row>
    <row r="24" spans="1:20" s="90" customFormat="1" ht="15" x14ac:dyDescent="0.25">
      <c r="A24" s="91"/>
      <c r="B24" s="92" t="s">
        <v>401</v>
      </c>
      <c r="C24" s="93">
        <f>D24*100%/S24</f>
        <v>0.11791130196530894</v>
      </c>
      <c r="D24" s="94">
        <f>SUM(D15:D22)</f>
        <v>48774.777184400002</v>
      </c>
      <c r="E24" s="93">
        <f>F24*100%/S24</f>
        <v>0.11892925062592709</v>
      </c>
      <c r="F24" s="94">
        <f>SUM(F15:F22)</f>
        <v>49195.858270600002</v>
      </c>
      <c r="G24" s="93">
        <f>H24*100%/S24</f>
        <v>0.13716136715570512</v>
      </c>
      <c r="H24" s="94">
        <f>SUM(H15:H22)</f>
        <v>56737.691890600006</v>
      </c>
      <c r="I24" s="93">
        <f>J24*100%/S24</f>
        <v>0.12809859932256873</v>
      </c>
      <c r="J24" s="94">
        <f>SUM(J15:J22)</f>
        <v>52988.819014400004</v>
      </c>
      <c r="K24" s="93">
        <f>L24*100%/S24</f>
        <v>0.1351887308431145</v>
      </c>
      <c r="L24" s="94">
        <f>SUM(L15:L22)</f>
        <v>55921.698046000005</v>
      </c>
      <c r="M24" s="93">
        <f>N24*100%/S24</f>
        <v>0.12607267257822549</v>
      </c>
      <c r="N24" s="94">
        <f>SUM(N15:N22)</f>
        <v>52150.781236000003</v>
      </c>
      <c r="O24" s="93">
        <f>P24*100%/S24</f>
        <v>0.13610559050936821</v>
      </c>
      <c r="P24" s="94">
        <f>SUM(P15:P22)</f>
        <v>56300.963012000007</v>
      </c>
      <c r="Q24" s="93">
        <f>R24*100%/S24</f>
        <v>0.10053248699978198</v>
      </c>
      <c r="R24" s="94">
        <f>SUM(R15:R22)</f>
        <v>41585.917308000004</v>
      </c>
      <c r="S24" s="95">
        <f>SUM(S15:S22)</f>
        <v>413656.505962</v>
      </c>
    </row>
    <row r="25" spans="1:20" s="90" customFormat="1" ht="15" x14ac:dyDescent="0.25">
      <c r="A25" s="91"/>
      <c r="B25" s="92" t="s">
        <v>402</v>
      </c>
      <c r="C25" s="96"/>
      <c r="D25" s="94">
        <f>D24</f>
        <v>48774.777184400002</v>
      </c>
      <c r="E25" s="96"/>
      <c r="F25" s="94">
        <f>F24+D25</f>
        <v>97970.635455000011</v>
      </c>
      <c r="G25" s="96"/>
      <c r="H25" s="94">
        <f>H24+F25</f>
        <v>154708.3273456</v>
      </c>
      <c r="I25" s="96"/>
      <c r="J25" s="94">
        <f>J24+H25</f>
        <v>207697.14636000001</v>
      </c>
      <c r="K25" s="97"/>
      <c r="L25" s="94">
        <f>L24+J25</f>
        <v>263618.84440599999</v>
      </c>
      <c r="M25" s="97"/>
      <c r="N25" s="94">
        <f>N24+L25</f>
        <v>315769.625642</v>
      </c>
      <c r="O25" s="97"/>
      <c r="P25" s="94">
        <f>P24+N25</f>
        <v>372070.58865400002</v>
      </c>
      <c r="Q25" s="97"/>
      <c r="R25" s="94">
        <f>R24+P25</f>
        <v>413656.505962</v>
      </c>
      <c r="S25" s="98">
        <f>S24-R25</f>
        <v>0</v>
      </c>
    </row>
    <row r="26" spans="1:20" s="90" customFormat="1" ht="15.75" thickBot="1" x14ac:dyDescent="0.3">
      <c r="A26" s="99"/>
      <c r="B26" s="100" t="s">
        <v>403</v>
      </c>
      <c r="C26" s="101">
        <f>C24</f>
        <v>0.11791130196530894</v>
      </c>
      <c r="D26" s="102"/>
      <c r="E26" s="101">
        <f>E24+C26</f>
        <v>0.23684055259123604</v>
      </c>
      <c r="F26" s="102"/>
      <c r="G26" s="101">
        <f>G24+E26</f>
        <v>0.37400191974694119</v>
      </c>
      <c r="H26" s="102"/>
      <c r="I26" s="101">
        <f>I24+G26</f>
        <v>0.50210051906950992</v>
      </c>
      <c r="J26" s="103"/>
      <c r="K26" s="104">
        <f>K24+I26</f>
        <v>0.63728924991262437</v>
      </c>
      <c r="L26" s="103"/>
      <c r="M26" s="104">
        <f>M24+K26</f>
        <v>0.76336192249084989</v>
      </c>
      <c r="N26" s="103"/>
      <c r="O26" s="104">
        <f>O24+M26</f>
        <v>0.8994675130002181</v>
      </c>
      <c r="P26" s="103"/>
      <c r="Q26" s="104">
        <f>Q24+O26</f>
        <v>1</v>
      </c>
      <c r="R26" s="103"/>
      <c r="S26" s="105"/>
    </row>
    <row r="27" spans="1:20" s="90" customFormat="1" ht="14.25" x14ac:dyDescent="0.2"/>
    <row r="28" spans="1:20" s="90" customFormat="1" ht="14.25" x14ac:dyDescent="0.2"/>
    <row r="29" spans="1:20" s="90" customFormat="1" ht="14.25" x14ac:dyDescent="0.2"/>
    <row r="30" spans="1:20" s="90" customFormat="1" ht="14.25" x14ac:dyDescent="0.2">
      <c r="B30" s="106" t="str">
        <f>'[1]PLANILHA ORÇAMENTARIA'!B324:D324</f>
        <v>Raphael Leal Sanches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6" t="s">
        <v>404</v>
      </c>
      <c r="R30" s="186"/>
      <c r="S30" s="186"/>
    </row>
    <row r="31" spans="1:20" s="90" customFormat="1" ht="14.25" x14ac:dyDescent="0.2">
      <c r="B31" s="106" t="str">
        <f>'[1]PLANILHA ORÇAMENTARIA'!B325:D325</f>
        <v>Arquiteto e Urbanista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6" t="s">
        <v>405</v>
      </c>
      <c r="R31" s="186"/>
      <c r="S31" s="186"/>
    </row>
    <row r="32" spans="1:20" s="90" customFormat="1" ht="14.25" x14ac:dyDescent="0.2">
      <c r="B32" s="106" t="str">
        <f>'[1]PLANILHA ORÇAMENTARIA'!B326:D326</f>
        <v>CAU A73241-9</v>
      </c>
      <c r="Q32" s="186"/>
      <c r="R32" s="186"/>
      <c r="S32" s="186"/>
    </row>
    <row r="33" spans="2:19" s="90" customFormat="1" ht="14.25" x14ac:dyDescent="0.2">
      <c r="B33" s="106" t="s">
        <v>409</v>
      </c>
      <c r="Q33" s="186"/>
      <c r="R33" s="186"/>
      <c r="S33" s="186"/>
    </row>
    <row r="34" spans="2:19" x14ac:dyDescent="0.2">
      <c r="Q34" s="181"/>
      <c r="R34" s="181"/>
      <c r="S34" s="181"/>
    </row>
    <row r="35" spans="2:19" x14ac:dyDescent="0.2">
      <c r="Q35" s="181"/>
      <c r="R35" s="181"/>
      <c r="S35" s="181"/>
    </row>
  </sheetData>
  <sheetProtection algorithmName="SHA-512" hashValue="f52J+CkBAYvGoy14J47UUfYChRSYfgg45Gakh+h9At/YGFiPeLQ8eGIgjlcG7Eprl3b/yXbCtcT53PFUD0biQQ==" saltValue="/pZK3GsH+EO4CR6uQNTpjQ==" spinCount="100000" sheet="1" objects="1" scenarios="1"/>
  <mergeCells count="13">
    <mergeCell ref="Q35:S35"/>
    <mergeCell ref="A1:S9"/>
    <mergeCell ref="A10:S10"/>
    <mergeCell ref="A11:S11"/>
    <mergeCell ref="A12:S12"/>
    <mergeCell ref="A13:S13"/>
    <mergeCell ref="C30:P30"/>
    <mergeCell ref="Q30:S30"/>
    <mergeCell ref="C31:P31"/>
    <mergeCell ref="Q31:S31"/>
    <mergeCell ref="Q32:S32"/>
    <mergeCell ref="Q33:S33"/>
    <mergeCell ref="Q34:S3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1"/>
  <sheetViews>
    <sheetView view="pageBreakPreview" topLeftCell="A166" zoomScale="115" zoomScaleNormal="100" zoomScaleSheetLayoutView="115" workbookViewId="0">
      <selection sqref="A1:H8"/>
    </sheetView>
  </sheetViews>
  <sheetFormatPr defaultRowHeight="15" x14ac:dyDescent="0.25"/>
  <cols>
    <col min="1" max="1" width="5.85546875" bestFit="1" customWidth="1"/>
    <col min="2" max="2" width="8.85546875" style="45" bestFit="1" customWidth="1"/>
    <col min="3" max="3" width="8.7109375" bestFit="1" customWidth="1"/>
    <col min="4" max="4" width="34.42578125" customWidth="1"/>
    <col min="5" max="5" width="7.85546875" bestFit="1" customWidth="1"/>
    <col min="6" max="6" width="10.28515625" bestFit="1" customWidth="1"/>
    <col min="7" max="7" width="11.42578125" bestFit="1" customWidth="1"/>
    <col min="8" max="8" width="13.28515625" bestFit="1" customWidth="1"/>
    <col min="9" max="9" width="12" bestFit="1" customWidth="1"/>
    <col min="10" max="10" width="6.42578125" bestFit="1" customWidth="1"/>
    <col min="11" max="11" width="11.85546875" bestFit="1" customWidth="1"/>
    <col min="12" max="12" width="12" bestFit="1" customWidth="1"/>
    <col min="13" max="13" width="6.42578125" bestFit="1" customWidth="1"/>
    <col min="14" max="15" width="12" bestFit="1" customWidth="1"/>
    <col min="16" max="16" width="6.42578125" bestFit="1" customWidth="1"/>
    <col min="17" max="17" width="11.85546875" bestFit="1" customWidth="1"/>
    <col min="18" max="18" width="19.42578125" bestFit="1" customWidth="1"/>
    <col min="19" max="20" width="13.140625" bestFit="1" customWidth="1"/>
    <col min="21" max="21" width="6.85546875" bestFit="1" customWidth="1"/>
  </cols>
  <sheetData>
    <row r="1" spans="1:21" x14ac:dyDescent="0.25">
      <c r="A1" s="189" t="s">
        <v>406</v>
      </c>
      <c r="B1" s="190"/>
      <c r="C1" s="190"/>
      <c r="D1" s="190"/>
      <c r="E1" s="190"/>
      <c r="F1" s="190"/>
      <c r="G1" s="190"/>
      <c r="H1" s="191"/>
      <c r="I1" s="1"/>
      <c r="J1" s="1"/>
      <c r="K1" s="1"/>
      <c r="L1" s="1"/>
      <c r="M1" s="1"/>
      <c r="N1" s="1"/>
      <c r="O1" s="1"/>
      <c r="P1" s="1"/>
      <c r="Q1" s="1"/>
      <c r="R1" s="1"/>
      <c r="S1" s="129"/>
      <c r="T1" s="130"/>
      <c r="U1" s="131"/>
    </row>
    <row r="2" spans="1:21" x14ac:dyDescent="0.25">
      <c r="A2" s="192"/>
      <c r="B2" s="193"/>
      <c r="C2" s="193"/>
      <c r="D2" s="193"/>
      <c r="E2" s="193"/>
      <c r="F2" s="193"/>
      <c r="G2" s="193"/>
      <c r="H2" s="194"/>
      <c r="I2" s="1"/>
      <c r="J2" s="1"/>
      <c r="K2" s="1"/>
      <c r="L2" s="1"/>
      <c r="M2" s="1"/>
      <c r="N2" s="1"/>
      <c r="O2" s="1"/>
      <c r="P2" s="1"/>
      <c r="Q2" s="1"/>
      <c r="R2" s="1"/>
      <c r="S2" s="132"/>
      <c r="T2" s="133"/>
      <c r="U2" s="134"/>
    </row>
    <row r="3" spans="1:21" x14ac:dyDescent="0.25">
      <c r="A3" s="192"/>
      <c r="B3" s="193"/>
      <c r="C3" s="193"/>
      <c r="D3" s="193"/>
      <c r="E3" s="193"/>
      <c r="F3" s="193"/>
      <c r="G3" s="193"/>
      <c r="H3" s="194"/>
      <c r="I3" s="1"/>
      <c r="J3" s="1"/>
      <c r="K3" s="1"/>
      <c r="L3" s="1"/>
      <c r="M3" s="1"/>
      <c r="N3" s="1"/>
      <c r="O3" s="1"/>
      <c r="P3" s="1"/>
      <c r="Q3" s="1"/>
      <c r="R3" s="1"/>
      <c r="S3" s="132"/>
      <c r="T3" s="133"/>
      <c r="U3" s="134"/>
    </row>
    <row r="4" spans="1:21" x14ac:dyDescent="0.25">
      <c r="A4" s="192"/>
      <c r="B4" s="193"/>
      <c r="C4" s="193"/>
      <c r="D4" s="193"/>
      <c r="E4" s="193"/>
      <c r="F4" s="193"/>
      <c r="G4" s="193"/>
      <c r="H4" s="194"/>
      <c r="I4" s="1"/>
      <c r="J4" s="1"/>
      <c r="K4" s="1"/>
      <c r="L4" s="1"/>
      <c r="M4" s="1"/>
      <c r="N4" s="1"/>
      <c r="O4" s="1"/>
      <c r="P4" s="1"/>
      <c r="Q4" s="1"/>
      <c r="R4" s="1"/>
      <c r="S4" s="132"/>
      <c r="T4" s="133"/>
      <c r="U4" s="134"/>
    </row>
    <row r="5" spans="1:21" x14ac:dyDescent="0.25">
      <c r="A5" s="192"/>
      <c r="B5" s="193"/>
      <c r="C5" s="193"/>
      <c r="D5" s="193"/>
      <c r="E5" s="193"/>
      <c r="F5" s="193"/>
      <c r="G5" s="193"/>
      <c r="H5" s="194"/>
      <c r="I5" s="1"/>
      <c r="J5" s="1"/>
      <c r="K5" s="1"/>
      <c r="L5" s="1"/>
      <c r="M5" s="1"/>
      <c r="N5" s="1"/>
      <c r="O5" s="1"/>
      <c r="P5" s="1"/>
      <c r="Q5" s="1"/>
      <c r="R5" s="1"/>
      <c r="S5" s="132"/>
      <c r="T5" s="133"/>
      <c r="U5" s="134"/>
    </row>
    <row r="6" spans="1:21" x14ac:dyDescent="0.25">
      <c r="A6" s="192"/>
      <c r="B6" s="193"/>
      <c r="C6" s="193"/>
      <c r="D6" s="193"/>
      <c r="E6" s="193"/>
      <c r="F6" s="193"/>
      <c r="G6" s="193"/>
      <c r="H6" s="194"/>
      <c r="I6" s="1"/>
      <c r="J6" s="1"/>
      <c r="K6" s="1"/>
      <c r="L6" s="1"/>
      <c r="M6" s="1"/>
      <c r="N6" s="1"/>
      <c r="O6" s="1"/>
      <c r="P6" s="1"/>
      <c r="Q6" s="1"/>
      <c r="R6" s="1"/>
      <c r="S6" s="132"/>
      <c r="T6" s="133"/>
      <c r="U6" s="134"/>
    </row>
    <row r="7" spans="1:21" x14ac:dyDescent="0.25">
      <c r="A7" s="192"/>
      <c r="B7" s="193"/>
      <c r="C7" s="193"/>
      <c r="D7" s="193"/>
      <c r="E7" s="193"/>
      <c r="F7" s="193"/>
      <c r="G7" s="193"/>
      <c r="H7" s="194"/>
      <c r="I7" s="1"/>
      <c r="J7" s="1"/>
      <c r="K7" s="1"/>
      <c r="L7" s="1"/>
      <c r="M7" s="1"/>
      <c r="N7" s="1"/>
      <c r="O7" s="1"/>
      <c r="P7" s="1"/>
      <c r="Q7" s="1"/>
      <c r="R7" s="1"/>
      <c r="S7" s="132"/>
      <c r="T7" s="133"/>
      <c r="U7" s="134"/>
    </row>
    <row r="8" spans="1:21" x14ac:dyDescent="0.25">
      <c r="A8" s="195"/>
      <c r="B8" s="196"/>
      <c r="C8" s="196"/>
      <c r="D8" s="196"/>
      <c r="E8" s="196"/>
      <c r="F8" s="196"/>
      <c r="G8" s="196"/>
      <c r="H8" s="197"/>
      <c r="I8" s="1"/>
      <c r="J8" s="1"/>
      <c r="K8" s="1"/>
      <c r="L8" s="1"/>
      <c r="M8" s="1"/>
      <c r="N8" s="1"/>
      <c r="O8" s="1"/>
      <c r="P8" s="1"/>
      <c r="Q8" s="1"/>
      <c r="R8" s="1"/>
      <c r="S8" s="135"/>
      <c r="T8" s="136"/>
      <c r="U8" s="137"/>
    </row>
    <row r="9" spans="1:21" x14ac:dyDescent="0.25">
      <c r="A9" s="81"/>
      <c r="B9" s="42"/>
      <c r="C9" s="82"/>
      <c r="D9" s="82"/>
      <c r="E9" s="82"/>
      <c r="F9" s="82"/>
      <c r="G9" s="82"/>
      <c r="H9" s="83"/>
      <c r="I9" s="1"/>
      <c r="J9" s="1"/>
      <c r="K9" s="1"/>
      <c r="L9" s="1"/>
      <c r="M9" s="1"/>
      <c r="N9" s="1"/>
      <c r="O9" s="1"/>
      <c r="P9" s="1"/>
      <c r="Q9" s="1"/>
      <c r="R9" s="1"/>
      <c r="S9" s="79"/>
      <c r="T9" s="78"/>
      <c r="U9" s="80"/>
    </row>
    <row r="10" spans="1:21" x14ac:dyDescent="0.25">
      <c r="A10" s="156" t="s">
        <v>21</v>
      </c>
      <c r="B10" s="157"/>
      <c r="C10" s="157"/>
      <c r="D10" s="160" t="s">
        <v>24</v>
      </c>
      <c r="E10" s="160"/>
      <c r="F10" s="160"/>
      <c r="G10" s="160"/>
      <c r="H10" s="161"/>
      <c r="I10" s="1"/>
      <c r="J10" s="1"/>
      <c r="K10" s="1"/>
      <c r="L10" s="1"/>
      <c r="M10" s="1"/>
      <c r="N10" s="1"/>
      <c r="O10" s="1"/>
      <c r="P10" s="1"/>
      <c r="Q10" s="1"/>
      <c r="R10" s="1"/>
      <c r="S10" s="79"/>
      <c r="T10" s="78"/>
      <c r="U10" s="80"/>
    </row>
    <row r="11" spans="1:21" x14ac:dyDescent="0.25">
      <c r="A11" s="156" t="s">
        <v>22</v>
      </c>
      <c r="B11" s="157"/>
      <c r="C11" s="157"/>
      <c r="D11" s="160" t="s">
        <v>294</v>
      </c>
      <c r="E11" s="160"/>
      <c r="F11" s="160"/>
      <c r="G11" s="160"/>
      <c r="H11" s="161"/>
      <c r="I11" s="1"/>
      <c r="J11" s="1"/>
      <c r="K11" s="1"/>
      <c r="L11" s="1"/>
      <c r="M11" s="1"/>
      <c r="N11" s="1"/>
      <c r="O11" s="1"/>
      <c r="P11" s="1"/>
      <c r="Q11" s="1"/>
      <c r="R11" s="1"/>
      <c r="S11" s="79"/>
      <c r="T11" s="78"/>
      <c r="U11" s="80"/>
    </row>
    <row r="12" spans="1:21" x14ac:dyDescent="0.25">
      <c r="A12" s="156" t="s">
        <v>23</v>
      </c>
      <c r="B12" s="157"/>
      <c r="C12" s="157"/>
      <c r="D12" s="158" t="s">
        <v>295</v>
      </c>
      <c r="E12" s="158"/>
      <c r="F12" s="158"/>
      <c r="G12" s="158"/>
      <c r="H12" s="159"/>
      <c r="I12" s="1"/>
      <c r="J12" s="1"/>
      <c r="K12" s="1"/>
      <c r="L12" s="1"/>
      <c r="M12" s="1"/>
      <c r="N12" s="1"/>
      <c r="O12" s="1"/>
      <c r="P12" s="1"/>
      <c r="Q12" s="1"/>
      <c r="R12" s="1"/>
      <c r="S12" s="79"/>
      <c r="T12" s="78"/>
      <c r="U12" s="80"/>
    </row>
    <row r="13" spans="1:21" x14ac:dyDescent="0.25">
      <c r="A13" s="81"/>
      <c r="B13" s="42"/>
      <c r="C13" s="82"/>
      <c r="D13" s="82"/>
      <c r="E13" s="82"/>
      <c r="F13" s="82"/>
      <c r="G13" s="82"/>
      <c r="H13" s="83"/>
      <c r="I13" s="1"/>
      <c r="J13" s="1"/>
      <c r="K13" s="1"/>
      <c r="L13" s="1"/>
      <c r="M13" s="1"/>
      <c r="N13" s="1"/>
      <c r="O13" s="1"/>
      <c r="P13" s="1"/>
      <c r="Q13" s="1"/>
      <c r="R13" s="1"/>
      <c r="S13" s="79"/>
      <c r="T13" s="78"/>
      <c r="U13" s="80"/>
    </row>
    <row r="14" spans="1:21" s="117" customFormat="1" x14ac:dyDescent="0.25">
      <c r="A14" s="199" t="s">
        <v>331</v>
      </c>
      <c r="B14" s="200"/>
      <c r="C14" s="200"/>
      <c r="D14" s="200"/>
      <c r="E14" s="200"/>
      <c r="F14" s="200"/>
      <c r="G14" s="200"/>
      <c r="H14" s="200"/>
      <c r="I14" s="187" t="s">
        <v>0</v>
      </c>
      <c r="J14" s="187"/>
      <c r="K14" s="187"/>
      <c r="L14" s="187" t="s">
        <v>1</v>
      </c>
      <c r="M14" s="187"/>
      <c r="N14" s="187"/>
      <c r="O14" s="188" t="s">
        <v>2</v>
      </c>
      <c r="P14" s="188"/>
      <c r="Q14" s="188"/>
      <c r="R14" s="208" t="s">
        <v>3</v>
      </c>
      <c r="S14" s="209" t="s">
        <v>4</v>
      </c>
      <c r="T14" s="210"/>
      <c r="U14" s="211"/>
    </row>
    <row r="15" spans="1:21" s="117" customFormat="1" x14ac:dyDescent="0.25">
      <c r="A15" s="201" t="s">
        <v>5</v>
      </c>
      <c r="B15" s="201" t="s">
        <v>6</v>
      </c>
      <c r="C15" s="201" t="s">
        <v>7</v>
      </c>
      <c r="D15" s="202" t="s">
        <v>8</v>
      </c>
      <c r="E15" s="203" t="s">
        <v>9</v>
      </c>
      <c r="F15" s="198" t="s">
        <v>10</v>
      </c>
      <c r="G15" s="206" t="s">
        <v>11</v>
      </c>
      <c r="H15" s="206" t="s">
        <v>12</v>
      </c>
      <c r="I15" s="207" t="s">
        <v>20</v>
      </c>
      <c r="J15" s="204" t="s">
        <v>14</v>
      </c>
      <c r="K15" s="204" t="s">
        <v>15</v>
      </c>
      <c r="L15" s="205" t="s">
        <v>19</v>
      </c>
      <c r="M15" s="204" t="s">
        <v>14</v>
      </c>
      <c r="N15" s="204" t="s">
        <v>15</v>
      </c>
      <c r="O15" s="205" t="s">
        <v>20</v>
      </c>
      <c r="P15" s="204" t="s">
        <v>14</v>
      </c>
      <c r="Q15" s="204" t="s">
        <v>15</v>
      </c>
      <c r="R15" s="208"/>
      <c r="S15" s="212"/>
      <c r="T15" s="213"/>
      <c r="U15" s="214"/>
    </row>
    <row r="16" spans="1:21" s="117" customFormat="1" x14ac:dyDescent="0.25">
      <c r="A16" s="201"/>
      <c r="B16" s="201"/>
      <c r="C16" s="201"/>
      <c r="D16" s="202"/>
      <c r="E16" s="203"/>
      <c r="F16" s="198"/>
      <c r="G16" s="206"/>
      <c r="H16" s="206"/>
      <c r="I16" s="207"/>
      <c r="J16" s="204"/>
      <c r="K16" s="204"/>
      <c r="L16" s="205"/>
      <c r="M16" s="204"/>
      <c r="N16" s="204"/>
      <c r="O16" s="205"/>
      <c r="P16" s="204"/>
      <c r="Q16" s="204"/>
      <c r="R16" s="208"/>
      <c r="S16" s="118" t="s">
        <v>13</v>
      </c>
      <c r="T16" s="118" t="s">
        <v>15</v>
      </c>
      <c r="U16" s="118" t="s">
        <v>16</v>
      </c>
    </row>
    <row r="17" spans="1:21" s="70" customFormat="1" ht="25.5" x14ac:dyDescent="0.25">
      <c r="A17" s="61" t="s">
        <v>17</v>
      </c>
      <c r="B17" s="61"/>
      <c r="C17" s="61"/>
      <c r="D17" s="62" t="s">
        <v>39</v>
      </c>
      <c r="E17" s="62"/>
      <c r="F17" s="62"/>
      <c r="G17" s="64"/>
      <c r="H17" s="65">
        <f>SUM(H18:H23)</f>
        <v>0</v>
      </c>
      <c r="I17" s="66"/>
      <c r="J17" s="67"/>
      <c r="K17" s="68"/>
      <c r="L17" s="67"/>
      <c r="M17" s="67"/>
      <c r="N17" s="68">
        <f>SUM(N18:N183)</f>
        <v>0</v>
      </c>
      <c r="O17" s="67"/>
      <c r="P17" s="67"/>
      <c r="Q17" s="68">
        <f>SUM(Q18:Q183)</f>
        <v>0</v>
      </c>
      <c r="R17" s="68">
        <f>SUM(R18:R183)</f>
        <v>0</v>
      </c>
      <c r="S17" s="69"/>
      <c r="T17" s="69"/>
      <c r="U17" s="69"/>
    </row>
    <row r="18" spans="1:21" ht="25.5" x14ac:dyDescent="0.25">
      <c r="A18" s="53" t="s">
        <v>18</v>
      </c>
      <c r="B18" s="54" t="s">
        <v>41</v>
      </c>
      <c r="C18" s="55" t="s">
        <v>40</v>
      </c>
      <c r="D18" s="56" t="s">
        <v>42</v>
      </c>
      <c r="E18" s="53" t="s">
        <v>43</v>
      </c>
      <c r="F18" s="57">
        <f>2*3</f>
        <v>6</v>
      </c>
      <c r="G18" s="119">
        <v>0</v>
      </c>
      <c r="H18" s="59">
        <f t="shared" ref="H18:H23" si="0">F18*G18</f>
        <v>0</v>
      </c>
      <c r="I18" s="47"/>
      <c r="J18" s="6"/>
      <c r="K18" s="7"/>
      <c r="L18" s="8"/>
      <c r="M18" s="9"/>
      <c r="N18" s="10"/>
      <c r="O18" s="11"/>
      <c r="P18" s="12"/>
      <c r="Q18" s="13"/>
      <c r="R18" s="14"/>
      <c r="S18" s="1"/>
      <c r="T18" s="15">
        <f>S18*G18</f>
        <v>0</v>
      </c>
      <c r="U18" s="16">
        <f>(F18+I18+L18+O18)-(S18)</f>
        <v>6</v>
      </c>
    </row>
    <row r="19" spans="1:21" ht="25.5" x14ac:dyDescent="0.25">
      <c r="A19" s="53" t="s">
        <v>45</v>
      </c>
      <c r="B19" s="54" t="s">
        <v>44</v>
      </c>
      <c r="C19" s="55" t="s">
        <v>40</v>
      </c>
      <c r="D19" s="56" t="s">
        <v>48</v>
      </c>
      <c r="E19" s="53" t="s">
        <v>43</v>
      </c>
      <c r="F19" s="57">
        <f>((10.3+14)*2)*1.8</f>
        <v>87.48</v>
      </c>
      <c r="G19" s="119">
        <v>0</v>
      </c>
      <c r="H19" s="59">
        <f t="shared" si="0"/>
        <v>0</v>
      </c>
      <c r="I19" s="27"/>
      <c r="J19" s="28"/>
      <c r="K19" s="29"/>
      <c r="L19" s="30"/>
      <c r="M19" s="31"/>
      <c r="N19" s="32"/>
      <c r="O19" s="33"/>
      <c r="P19" s="34"/>
      <c r="Q19" s="35"/>
      <c r="R19" s="36"/>
      <c r="S19" s="26"/>
      <c r="T19" s="37"/>
      <c r="U19" s="38"/>
    </row>
    <row r="20" spans="1:21" ht="25.5" x14ac:dyDescent="0.25">
      <c r="A20" s="53" t="s">
        <v>46</v>
      </c>
      <c r="B20" s="54" t="s">
        <v>51</v>
      </c>
      <c r="C20" s="55" t="s">
        <v>40</v>
      </c>
      <c r="D20" s="56" t="s">
        <v>52</v>
      </c>
      <c r="E20" s="53" t="s">
        <v>43</v>
      </c>
      <c r="F20" s="57">
        <f>13.85*7.3</f>
        <v>101.10499999999999</v>
      </c>
      <c r="G20" s="119">
        <v>0</v>
      </c>
      <c r="H20" s="59">
        <f t="shared" si="0"/>
        <v>0</v>
      </c>
      <c r="I20" s="27"/>
      <c r="J20" s="28"/>
      <c r="K20" s="29"/>
      <c r="L20" s="30"/>
      <c r="M20" s="31"/>
      <c r="N20" s="32"/>
      <c r="O20" s="33"/>
      <c r="P20" s="34"/>
      <c r="Q20" s="35"/>
      <c r="R20" s="36"/>
      <c r="S20" s="26"/>
      <c r="T20" s="37"/>
      <c r="U20" s="38"/>
    </row>
    <row r="21" spans="1:21" ht="25.5" x14ac:dyDescent="0.25">
      <c r="A21" s="53" t="s">
        <v>47</v>
      </c>
      <c r="B21" s="54" t="s">
        <v>190</v>
      </c>
      <c r="C21" s="55" t="s">
        <v>40</v>
      </c>
      <c r="D21" s="56" t="s">
        <v>191</v>
      </c>
      <c r="E21" s="53" t="s">
        <v>56</v>
      </c>
      <c r="F21" s="57">
        <f>(2*2)*0.8</f>
        <v>3.2</v>
      </c>
      <c r="G21" s="119">
        <v>0</v>
      </c>
      <c r="H21" s="59">
        <f t="shared" si="0"/>
        <v>0</v>
      </c>
      <c r="I21" s="27"/>
      <c r="J21" s="28"/>
      <c r="K21" s="29"/>
      <c r="L21" s="30"/>
      <c r="M21" s="31"/>
      <c r="N21" s="32"/>
      <c r="O21" s="33"/>
      <c r="P21" s="34"/>
      <c r="Q21" s="35"/>
      <c r="R21" s="36"/>
      <c r="S21" s="26"/>
      <c r="T21" s="37"/>
      <c r="U21" s="38"/>
    </row>
    <row r="22" spans="1:21" ht="25.5" x14ac:dyDescent="0.25">
      <c r="A22" s="53" t="s">
        <v>188</v>
      </c>
      <c r="B22" s="54" t="s">
        <v>192</v>
      </c>
      <c r="C22" s="55" t="s">
        <v>40</v>
      </c>
      <c r="D22" s="56" t="s">
        <v>193</v>
      </c>
      <c r="E22" s="53" t="s">
        <v>163</v>
      </c>
      <c r="F22" s="57">
        <v>1</v>
      </c>
      <c r="G22" s="119">
        <v>0</v>
      </c>
      <c r="H22" s="59">
        <f t="shared" si="0"/>
        <v>0</v>
      </c>
      <c r="I22" s="27"/>
      <c r="J22" s="28"/>
      <c r="K22" s="29"/>
      <c r="L22" s="30"/>
      <c r="M22" s="31"/>
      <c r="N22" s="32"/>
      <c r="O22" s="33"/>
      <c r="P22" s="34"/>
      <c r="Q22" s="35"/>
      <c r="R22" s="36"/>
      <c r="S22" s="26"/>
      <c r="T22" s="37"/>
      <c r="U22" s="38"/>
    </row>
    <row r="23" spans="1:21" ht="25.5" x14ac:dyDescent="0.25">
      <c r="A23" s="53" t="s">
        <v>189</v>
      </c>
      <c r="B23" s="54" t="s">
        <v>194</v>
      </c>
      <c r="C23" s="55" t="s">
        <v>40</v>
      </c>
      <c r="D23" s="56" t="s">
        <v>195</v>
      </c>
      <c r="E23" s="53" t="s">
        <v>43</v>
      </c>
      <c r="F23" s="57">
        <v>27.52</v>
      </c>
      <c r="G23" s="119">
        <v>0</v>
      </c>
      <c r="H23" s="59">
        <f t="shared" si="0"/>
        <v>0</v>
      </c>
      <c r="I23" s="27"/>
      <c r="J23" s="28"/>
      <c r="K23" s="29"/>
      <c r="L23" s="30"/>
      <c r="M23" s="31"/>
      <c r="N23" s="32"/>
      <c r="O23" s="33"/>
      <c r="P23" s="34"/>
      <c r="Q23" s="35"/>
      <c r="R23" s="36"/>
      <c r="S23" s="26"/>
      <c r="T23" s="37"/>
      <c r="U23" s="38"/>
    </row>
    <row r="24" spans="1:21" s="70" customFormat="1" ht="25.5" x14ac:dyDescent="0.25">
      <c r="A24" s="61" t="s">
        <v>49</v>
      </c>
      <c r="B24" s="61"/>
      <c r="C24" s="61"/>
      <c r="D24" s="62" t="s">
        <v>53</v>
      </c>
      <c r="E24" s="62"/>
      <c r="F24" s="62"/>
      <c r="G24" s="64"/>
      <c r="H24" s="65">
        <f>H25+H36+H39+H42+H53+H55+H57+H60+H63+H68</f>
        <v>0</v>
      </c>
      <c r="I24" s="66"/>
      <c r="J24" s="67"/>
      <c r="K24" s="68"/>
      <c r="L24" s="67"/>
      <c r="M24" s="67"/>
      <c r="N24" s="68">
        <f>SUM(N26:N186)</f>
        <v>0</v>
      </c>
      <c r="O24" s="67"/>
      <c r="P24" s="67"/>
      <c r="Q24" s="68">
        <f>SUM(Q26:Q186)</f>
        <v>0</v>
      </c>
      <c r="R24" s="68">
        <f>SUM(R26:R186)</f>
        <v>0</v>
      </c>
      <c r="S24" s="69"/>
      <c r="T24" s="69"/>
      <c r="U24" s="69"/>
    </row>
    <row r="25" spans="1:21" x14ac:dyDescent="0.25">
      <c r="A25" s="48" t="s">
        <v>50</v>
      </c>
      <c r="B25" s="48"/>
      <c r="C25" s="48"/>
      <c r="D25" s="49" t="s">
        <v>81</v>
      </c>
      <c r="E25" s="49"/>
      <c r="F25" s="49"/>
      <c r="G25" s="51"/>
      <c r="H25" s="52">
        <f>SUM(H26:H35)</f>
        <v>0</v>
      </c>
      <c r="I25" s="46"/>
      <c r="J25" s="3"/>
      <c r="K25" s="4"/>
      <c r="L25" s="3"/>
      <c r="M25" s="3"/>
      <c r="N25" s="4">
        <f>SUM(N27:N187)</f>
        <v>0</v>
      </c>
      <c r="O25" s="3"/>
      <c r="P25" s="3"/>
      <c r="Q25" s="4">
        <f>SUM(Q27:Q187)</f>
        <v>0</v>
      </c>
      <c r="R25" s="4">
        <f>SUM(R27:R187)</f>
        <v>0</v>
      </c>
      <c r="S25" s="5"/>
      <c r="T25" s="5"/>
      <c r="U25" s="5"/>
    </row>
    <row r="26" spans="1:21" ht="25.5" x14ac:dyDescent="0.25">
      <c r="A26" s="53" t="s">
        <v>71</v>
      </c>
      <c r="B26" s="54" t="s">
        <v>54</v>
      </c>
      <c r="C26" s="55" t="s">
        <v>40</v>
      </c>
      <c r="D26" s="56" t="s">
        <v>55</v>
      </c>
      <c r="E26" s="53" t="s">
        <v>56</v>
      </c>
      <c r="F26" s="57">
        <v>9.51</v>
      </c>
      <c r="G26" s="119">
        <v>0</v>
      </c>
      <c r="H26" s="59">
        <f t="shared" ref="H26:H35" si="1">F26*G26</f>
        <v>0</v>
      </c>
      <c r="I26" s="27"/>
      <c r="J26" s="28"/>
      <c r="K26" s="29"/>
      <c r="L26" s="30"/>
      <c r="M26" s="31"/>
      <c r="N26" s="32"/>
      <c r="O26" s="33"/>
      <c r="P26" s="34"/>
      <c r="Q26" s="35"/>
      <c r="R26" s="36"/>
      <c r="S26" s="26"/>
      <c r="T26" s="37"/>
      <c r="U26" s="38"/>
    </row>
    <row r="27" spans="1:21" ht="25.5" x14ac:dyDescent="0.25">
      <c r="A27" s="53" t="s">
        <v>72</v>
      </c>
      <c r="B27" s="54" t="s">
        <v>57</v>
      </c>
      <c r="C27" s="55" t="s">
        <v>40</v>
      </c>
      <c r="D27" s="56" t="s">
        <v>58</v>
      </c>
      <c r="E27" s="53" t="s">
        <v>59</v>
      </c>
      <c r="F27" s="57">
        <f>12*3.5</f>
        <v>42</v>
      </c>
      <c r="G27" s="119">
        <v>0</v>
      </c>
      <c r="H27" s="59">
        <f t="shared" si="1"/>
        <v>0</v>
      </c>
      <c r="I27" s="27"/>
      <c r="J27" s="28"/>
      <c r="K27" s="29"/>
      <c r="L27" s="30"/>
      <c r="M27" s="31"/>
      <c r="N27" s="32"/>
      <c r="O27" s="33"/>
      <c r="P27" s="34"/>
      <c r="Q27" s="35"/>
      <c r="R27" s="36"/>
      <c r="S27" s="26"/>
      <c r="T27" s="37"/>
      <c r="U27" s="38"/>
    </row>
    <row r="28" spans="1:21" ht="25.5" x14ac:dyDescent="0.25">
      <c r="A28" s="53" t="s">
        <v>73</v>
      </c>
      <c r="B28" s="54" t="s">
        <v>69</v>
      </c>
      <c r="C28" s="55" t="s">
        <v>40</v>
      </c>
      <c r="D28" s="56" t="s">
        <v>70</v>
      </c>
      <c r="E28" s="53" t="s">
        <v>43</v>
      </c>
      <c r="F28" s="57">
        <v>5.28</v>
      </c>
      <c r="G28" s="119">
        <v>0</v>
      </c>
      <c r="H28" s="59">
        <f t="shared" si="1"/>
        <v>0</v>
      </c>
      <c r="I28" s="27"/>
      <c r="J28" s="28"/>
      <c r="K28" s="29"/>
      <c r="L28" s="30"/>
      <c r="M28" s="31"/>
      <c r="N28" s="32"/>
      <c r="O28" s="33"/>
      <c r="P28" s="34"/>
      <c r="Q28" s="35"/>
      <c r="R28" s="36"/>
      <c r="S28" s="26"/>
      <c r="T28" s="37"/>
      <c r="U28" s="38"/>
    </row>
    <row r="29" spans="1:21" ht="25.5" x14ac:dyDescent="0.25">
      <c r="A29" s="53" t="s">
        <v>74</v>
      </c>
      <c r="B29" s="54" t="s">
        <v>138</v>
      </c>
      <c r="C29" s="55" t="s">
        <v>40</v>
      </c>
      <c r="D29" s="56" t="s">
        <v>139</v>
      </c>
      <c r="E29" s="53" t="s">
        <v>43</v>
      </c>
      <c r="F29" s="57">
        <f>F28*2</f>
        <v>10.56</v>
      </c>
      <c r="G29" s="119">
        <v>0</v>
      </c>
      <c r="H29" s="59">
        <f t="shared" si="1"/>
        <v>0</v>
      </c>
      <c r="I29" s="27"/>
      <c r="J29" s="28"/>
      <c r="K29" s="29"/>
      <c r="L29" s="30"/>
      <c r="M29" s="31"/>
      <c r="N29" s="32"/>
      <c r="O29" s="33"/>
      <c r="P29" s="34"/>
      <c r="Q29" s="35"/>
      <c r="R29" s="36"/>
      <c r="S29" s="26"/>
      <c r="T29" s="37"/>
      <c r="U29" s="38"/>
    </row>
    <row r="30" spans="1:21" ht="25.5" x14ac:dyDescent="0.25">
      <c r="A30" s="53" t="s">
        <v>75</v>
      </c>
      <c r="B30" s="54" t="s">
        <v>82</v>
      </c>
      <c r="C30" s="55" t="s">
        <v>40</v>
      </c>
      <c r="D30" s="56" t="s">
        <v>83</v>
      </c>
      <c r="E30" s="53" t="s">
        <v>56</v>
      </c>
      <c r="F30" s="57">
        <v>2.52</v>
      </c>
      <c r="G30" s="119">
        <v>0</v>
      </c>
      <c r="H30" s="59">
        <f t="shared" si="1"/>
        <v>0</v>
      </c>
      <c r="I30" s="27"/>
      <c r="J30" s="28"/>
      <c r="K30" s="29"/>
      <c r="L30" s="30"/>
      <c r="M30" s="31"/>
      <c r="N30" s="32"/>
      <c r="O30" s="33"/>
      <c r="P30" s="34"/>
      <c r="Q30" s="35"/>
      <c r="R30" s="36"/>
      <c r="S30" s="26"/>
      <c r="T30" s="37"/>
      <c r="U30" s="38"/>
    </row>
    <row r="31" spans="1:21" ht="25.5" x14ac:dyDescent="0.25">
      <c r="A31" s="53" t="s">
        <v>76</v>
      </c>
      <c r="B31" s="54" t="s">
        <v>84</v>
      </c>
      <c r="C31" s="55" t="s">
        <v>40</v>
      </c>
      <c r="D31" s="56" t="s">
        <v>86</v>
      </c>
      <c r="E31" s="53" t="s">
        <v>85</v>
      </c>
      <c r="F31" s="57">
        <f>F30*88</f>
        <v>221.76</v>
      </c>
      <c r="G31" s="119">
        <v>0</v>
      </c>
      <c r="H31" s="59">
        <f t="shared" si="1"/>
        <v>0</v>
      </c>
      <c r="I31" s="27"/>
      <c r="J31" s="28"/>
      <c r="K31" s="29"/>
      <c r="L31" s="30"/>
      <c r="M31" s="31"/>
      <c r="N31" s="32"/>
      <c r="O31" s="33"/>
      <c r="P31" s="34"/>
      <c r="Q31" s="35"/>
      <c r="R31" s="36"/>
      <c r="S31" s="26"/>
      <c r="T31" s="37"/>
      <c r="U31" s="38"/>
    </row>
    <row r="32" spans="1:21" ht="25.5" x14ac:dyDescent="0.25">
      <c r="A32" s="53" t="s">
        <v>77</v>
      </c>
      <c r="B32" s="54" t="s">
        <v>87</v>
      </c>
      <c r="C32" s="55" t="s">
        <v>40</v>
      </c>
      <c r="D32" s="56" t="s">
        <v>88</v>
      </c>
      <c r="E32" s="53" t="s">
        <v>43</v>
      </c>
      <c r="F32" s="57">
        <v>16.8</v>
      </c>
      <c r="G32" s="119">
        <v>0</v>
      </c>
      <c r="H32" s="59">
        <f t="shared" si="1"/>
        <v>0</v>
      </c>
      <c r="I32" s="27"/>
      <c r="J32" s="28"/>
      <c r="K32" s="29"/>
      <c r="L32" s="30"/>
      <c r="M32" s="31"/>
      <c r="N32" s="32"/>
      <c r="O32" s="33"/>
      <c r="P32" s="34"/>
      <c r="Q32" s="35"/>
      <c r="R32" s="36"/>
      <c r="S32" s="26"/>
      <c r="T32" s="37"/>
      <c r="U32" s="38"/>
    </row>
    <row r="33" spans="1:21" ht="25.5" x14ac:dyDescent="0.25">
      <c r="A33" s="53" t="s">
        <v>78</v>
      </c>
      <c r="B33" s="54" t="s">
        <v>82</v>
      </c>
      <c r="C33" s="55" t="s">
        <v>40</v>
      </c>
      <c r="D33" s="56" t="s">
        <v>89</v>
      </c>
      <c r="E33" s="53" t="s">
        <v>56</v>
      </c>
      <c r="F33" s="57">
        <v>2.2200000000000002</v>
      </c>
      <c r="G33" s="119">
        <v>0</v>
      </c>
      <c r="H33" s="59">
        <f t="shared" si="1"/>
        <v>0</v>
      </c>
      <c r="I33" s="27"/>
      <c r="J33" s="28"/>
      <c r="K33" s="29"/>
      <c r="L33" s="30"/>
      <c r="M33" s="31"/>
      <c r="N33" s="32"/>
      <c r="O33" s="33"/>
      <c r="P33" s="34"/>
      <c r="Q33" s="35"/>
      <c r="R33" s="36"/>
      <c r="S33" s="26"/>
      <c r="T33" s="37"/>
      <c r="U33" s="38"/>
    </row>
    <row r="34" spans="1:21" ht="25.5" x14ac:dyDescent="0.25">
      <c r="A34" s="53" t="s">
        <v>79</v>
      </c>
      <c r="B34" s="54" t="s">
        <v>84</v>
      </c>
      <c r="C34" s="55" t="s">
        <v>40</v>
      </c>
      <c r="D34" s="56" t="s">
        <v>90</v>
      </c>
      <c r="E34" s="53" t="s">
        <v>85</v>
      </c>
      <c r="F34" s="57">
        <f>F33*88</f>
        <v>195.36</v>
      </c>
      <c r="G34" s="119">
        <v>0</v>
      </c>
      <c r="H34" s="59">
        <f t="shared" si="1"/>
        <v>0</v>
      </c>
      <c r="I34" s="27"/>
      <c r="J34" s="28"/>
      <c r="K34" s="29"/>
      <c r="L34" s="30"/>
      <c r="M34" s="31"/>
      <c r="N34" s="32"/>
      <c r="O34" s="33"/>
      <c r="P34" s="34"/>
      <c r="Q34" s="35"/>
      <c r="R34" s="36"/>
      <c r="S34" s="26"/>
      <c r="T34" s="37"/>
      <c r="U34" s="38"/>
    </row>
    <row r="35" spans="1:21" ht="25.5" x14ac:dyDescent="0.25">
      <c r="A35" s="53" t="s">
        <v>80</v>
      </c>
      <c r="B35" s="54" t="s">
        <v>87</v>
      </c>
      <c r="C35" s="55" t="s">
        <v>40</v>
      </c>
      <c r="D35" s="56" t="s">
        <v>91</v>
      </c>
      <c r="E35" s="53" t="s">
        <v>43</v>
      </c>
      <c r="F35" s="57">
        <v>14.8</v>
      </c>
      <c r="G35" s="119">
        <v>0</v>
      </c>
      <c r="H35" s="59">
        <f t="shared" si="1"/>
        <v>0</v>
      </c>
      <c r="I35" s="27"/>
      <c r="J35" s="28"/>
      <c r="K35" s="29"/>
      <c r="L35" s="30"/>
      <c r="M35" s="31"/>
      <c r="N35" s="32"/>
      <c r="O35" s="33"/>
      <c r="P35" s="34"/>
      <c r="Q35" s="35"/>
      <c r="R35" s="36"/>
      <c r="S35" s="26"/>
      <c r="T35" s="37"/>
      <c r="U35" s="38"/>
    </row>
    <row r="36" spans="1:21" x14ac:dyDescent="0.25">
      <c r="A36" s="48" t="s">
        <v>60</v>
      </c>
      <c r="B36" s="48"/>
      <c r="C36" s="48"/>
      <c r="D36" s="49" t="s">
        <v>94</v>
      </c>
      <c r="E36" s="49"/>
      <c r="F36" s="49"/>
      <c r="G36" s="51"/>
      <c r="H36" s="52">
        <f>H37+H38</f>
        <v>0</v>
      </c>
      <c r="I36" s="46"/>
      <c r="J36" s="3"/>
      <c r="K36" s="4"/>
      <c r="L36" s="3"/>
      <c r="M36" s="3"/>
      <c r="N36" s="4">
        <f>SUM(N39:N197)</f>
        <v>0</v>
      </c>
      <c r="O36" s="3"/>
      <c r="P36" s="3"/>
      <c r="Q36" s="4">
        <f>SUM(Q39:Q197)</f>
        <v>0</v>
      </c>
      <c r="R36" s="4">
        <f>SUM(R39:R197)</f>
        <v>0</v>
      </c>
      <c r="S36" s="5"/>
      <c r="T36" s="5"/>
      <c r="U36" s="5"/>
    </row>
    <row r="37" spans="1:21" ht="25.5" x14ac:dyDescent="0.25">
      <c r="A37" s="53" t="s">
        <v>92</v>
      </c>
      <c r="B37" s="54" t="s">
        <v>95</v>
      </c>
      <c r="C37" s="55" t="s">
        <v>40</v>
      </c>
      <c r="D37" s="56" t="s">
        <v>96</v>
      </c>
      <c r="E37" s="53" t="s">
        <v>43</v>
      </c>
      <c r="F37" s="57">
        <v>169.2</v>
      </c>
      <c r="G37" s="119">
        <v>0</v>
      </c>
      <c r="H37" s="59">
        <f>F37*G37</f>
        <v>0</v>
      </c>
      <c r="I37" s="27"/>
      <c r="J37" s="28"/>
      <c r="K37" s="29"/>
      <c r="L37" s="30"/>
      <c r="M37" s="31"/>
      <c r="N37" s="32"/>
      <c r="O37" s="33"/>
      <c r="P37" s="34"/>
      <c r="Q37" s="35"/>
      <c r="R37" s="36"/>
      <c r="S37" s="26"/>
      <c r="T37" s="37"/>
      <c r="U37" s="38"/>
    </row>
    <row r="38" spans="1:21" ht="25.5" x14ac:dyDescent="0.25">
      <c r="A38" s="53" t="s">
        <v>93</v>
      </c>
      <c r="B38" s="54" t="s">
        <v>98</v>
      </c>
      <c r="C38" s="55" t="s">
        <v>40</v>
      </c>
      <c r="D38" s="56" t="s">
        <v>220</v>
      </c>
      <c r="E38" s="53" t="s">
        <v>43</v>
      </c>
      <c r="F38" s="57">
        <v>49.22</v>
      </c>
      <c r="G38" s="119">
        <v>0</v>
      </c>
      <c r="H38" s="59">
        <f>F38*G38</f>
        <v>0</v>
      </c>
      <c r="I38" s="27"/>
      <c r="J38" s="28"/>
      <c r="K38" s="29"/>
      <c r="L38" s="30"/>
      <c r="M38" s="31"/>
      <c r="N38" s="32"/>
      <c r="O38" s="33"/>
      <c r="P38" s="34"/>
      <c r="Q38" s="35"/>
      <c r="R38" s="36"/>
      <c r="S38" s="26"/>
      <c r="T38" s="37"/>
      <c r="U38" s="38"/>
    </row>
    <row r="39" spans="1:21" x14ac:dyDescent="0.25">
      <c r="A39" s="48" t="s">
        <v>61</v>
      </c>
      <c r="B39" s="48"/>
      <c r="C39" s="48"/>
      <c r="D39" s="49" t="s">
        <v>97</v>
      </c>
      <c r="E39" s="49"/>
      <c r="F39" s="49"/>
      <c r="G39" s="51"/>
      <c r="H39" s="52">
        <f>H40+H41</f>
        <v>0</v>
      </c>
      <c r="I39" s="46"/>
      <c r="J39" s="3"/>
      <c r="K39" s="4"/>
      <c r="L39" s="3"/>
      <c r="M39" s="3"/>
      <c r="N39" s="4">
        <f>SUM(N41:N199)</f>
        <v>0</v>
      </c>
      <c r="O39" s="3"/>
      <c r="P39" s="3"/>
      <c r="Q39" s="4">
        <f>SUM(Q41:Q199)</f>
        <v>0</v>
      </c>
      <c r="R39" s="4">
        <f>SUM(R41:R199)</f>
        <v>0</v>
      </c>
      <c r="S39" s="5"/>
      <c r="T39" s="5"/>
      <c r="U39" s="5"/>
    </row>
    <row r="40" spans="1:21" ht="25.5" x14ac:dyDescent="0.25">
      <c r="A40" s="53" t="s">
        <v>99</v>
      </c>
      <c r="B40" s="54" t="s">
        <v>101</v>
      </c>
      <c r="C40" s="55" t="s">
        <v>40</v>
      </c>
      <c r="D40" s="56" t="s">
        <v>102</v>
      </c>
      <c r="E40" s="53" t="s">
        <v>85</v>
      </c>
      <c r="F40" s="57">
        <f>(7.3*13.85)*3</f>
        <v>303.31499999999994</v>
      </c>
      <c r="G40" s="119">
        <v>0</v>
      </c>
      <c r="H40" s="59">
        <f>F40*G40</f>
        <v>0</v>
      </c>
      <c r="I40" s="27"/>
      <c r="J40" s="28"/>
      <c r="K40" s="29"/>
      <c r="L40" s="30"/>
      <c r="M40" s="31"/>
      <c r="N40" s="32"/>
      <c r="O40" s="33"/>
      <c r="P40" s="34"/>
      <c r="Q40" s="35"/>
      <c r="R40" s="36"/>
      <c r="S40" s="26"/>
      <c r="T40" s="37"/>
      <c r="U40" s="38"/>
    </row>
    <row r="41" spans="1:21" ht="51" x14ac:dyDescent="0.25">
      <c r="A41" s="53" t="s">
        <v>100</v>
      </c>
      <c r="B41" s="54" t="s">
        <v>103</v>
      </c>
      <c r="C41" s="55" t="s">
        <v>40</v>
      </c>
      <c r="D41" s="56" t="s">
        <v>104</v>
      </c>
      <c r="E41" s="53" t="s">
        <v>43</v>
      </c>
      <c r="F41" s="57">
        <f>7.3*13.85</f>
        <v>101.10499999999999</v>
      </c>
      <c r="G41" s="119">
        <v>0</v>
      </c>
      <c r="H41" s="59">
        <f>F41*G41</f>
        <v>0</v>
      </c>
      <c r="I41" s="27"/>
      <c r="J41" s="28"/>
      <c r="K41" s="29"/>
      <c r="L41" s="30"/>
      <c r="M41" s="31"/>
      <c r="N41" s="32"/>
      <c r="O41" s="33"/>
      <c r="P41" s="34"/>
      <c r="Q41" s="35"/>
      <c r="R41" s="36"/>
      <c r="S41" s="26"/>
      <c r="T41" s="37"/>
      <c r="U41" s="38"/>
    </row>
    <row r="42" spans="1:21" ht="25.5" x14ac:dyDescent="0.25">
      <c r="A42" s="48" t="s">
        <v>62</v>
      </c>
      <c r="B42" s="48"/>
      <c r="C42" s="48"/>
      <c r="D42" s="49" t="s">
        <v>115</v>
      </c>
      <c r="E42" s="49"/>
      <c r="F42" s="49"/>
      <c r="G42" s="51"/>
      <c r="H42" s="52">
        <f>SUM(H43:H52)</f>
        <v>0</v>
      </c>
      <c r="I42" s="46"/>
      <c r="J42" s="3"/>
      <c r="K42" s="4"/>
      <c r="L42" s="3"/>
      <c r="M42" s="3"/>
      <c r="N42" s="4">
        <f>SUM(N44:N202)</f>
        <v>0</v>
      </c>
      <c r="O42" s="3"/>
      <c r="P42" s="3"/>
      <c r="Q42" s="4">
        <f>SUM(Q44:Q202)</f>
        <v>0</v>
      </c>
      <c r="R42" s="4">
        <f>SUM(R44:R202)</f>
        <v>0</v>
      </c>
      <c r="S42" s="5"/>
      <c r="T42" s="5"/>
      <c r="U42" s="5"/>
    </row>
    <row r="43" spans="1:21" ht="25.5" x14ac:dyDescent="0.25">
      <c r="A43" s="53" t="s">
        <v>105</v>
      </c>
      <c r="B43" s="54" t="s">
        <v>116</v>
      </c>
      <c r="C43" s="55" t="s">
        <v>40</v>
      </c>
      <c r="D43" s="56" t="s">
        <v>117</v>
      </c>
      <c r="E43" s="53" t="s">
        <v>43</v>
      </c>
      <c r="F43" s="57">
        <v>232.65</v>
      </c>
      <c r="G43" s="119">
        <v>0</v>
      </c>
      <c r="H43" s="59">
        <f t="shared" ref="H43:H52" si="2">F43*G43</f>
        <v>0</v>
      </c>
      <c r="I43" s="27"/>
      <c r="J43" s="28"/>
      <c r="K43" s="29"/>
      <c r="L43" s="30"/>
      <c r="M43" s="31"/>
      <c r="N43" s="32"/>
      <c r="O43" s="33"/>
      <c r="P43" s="34"/>
      <c r="Q43" s="35"/>
      <c r="R43" s="36"/>
      <c r="S43" s="26"/>
      <c r="T43" s="37"/>
      <c r="U43" s="38"/>
    </row>
    <row r="44" spans="1:21" ht="25.5" x14ac:dyDescent="0.25">
      <c r="A44" s="53" t="s">
        <v>106</v>
      </c>
      <c r="B44" s="54" t="s">
        <v>118</v>
      </c>
      <c r="C44" s="55" t="s">
        <v>40</v>
      </c>
      <c r="D44" s="56" t="s">
        <v>119</v>
      </c>
      <c r="E44" s="53" t="s">
        <v>43</v>
      </c>
      <c r="F44" s="57">
        <v>232.62</v>
      </c>
      <c r="G44" s="119">
        <v>0</v>
      </c>
      <c r="H44" s="59">
        <f t="shared" si="2"/>
        <v>0</v>
      </c>
      <c r="I44" s="27"/>
      <c r="J44" s="28"/>
      <c r="K44" s="29"/>
      <c r="L44" s="30"/>
      <c r="M44" s="31"/>
      <c r="N44" s="32"/>
      <c r="O44" s="33"/>
      <c r="P44" s="34"/>
      <c r="Q44" s="35"/>
      <c r="R44" s="36"/>
      <c r="S44" s="26"/>
      <c r="T44" s="37"/>
      <c r="U44" s="38"/>
    </row>
    <row r="45" spans="1:21" ht="25.5" x14ac:dyDescent="0.25">
      <c r="A45" s="53" t="s">
        <v>107</v>
      </c>
      <c r="B45" s="54" t="s">
        <v>116</v>
      </c>
      <c r="C45" s="55" t="s">
        <v>40</v>
      </c>
      <c r="D45" s="56" t="s">
        <v>120</v>
      </c>
      <c r="E45" s="53" t="s">
        <v>43</v>
      </c>
      <c r="F45" s="57">
        <v>148.05000000000001</v>
      </c>
      <c r="G45" s="119">
        <v>0</v>
      </c>
      <c r="H45" s="59">
        <f t="shared" si="2"/>
        <v>0</v>
      </c>
      <c r="I45" s="27"/>
      <c r="J45" s="28"/>
      <c r="K45" s="29"/>
      <c r="L45" s="30"/>
      <c r="M45" s="31"/>
      <c r="N45" s="32"/>
      <c r="O45" s="33"/>
      <c r="P45" s="34"/>
      <c r="Q45" s="35"/>
      <c r="R45" s="36"/>
      <c r="S45" s="26"/>
      <c r="T45" s="37"/>
      <c r="U45" s="38"/>
    </row>
    <row r="46" spans="1:21" ht="25.5" x14ac:dyDescent="0.25">
      <c r="A46" s="53" t="s">
        <v>108</v>
      </c>
      <c r="B46" s="54" t="s">
        <v>121</v>
      </c>
      <c r="C46" s="55" t="s">
        <v>40</v>
      </c>
      <c r="D46" s="56" t="s">
        <v>122</v>
      </c>
      <c r="E46" s="53" t="s">
        <v>43</v>
      </c>
      <c r="F46" s="57">
        <v>148.05000000000001</v>
      </c>
      <c r="G46" s="119">
        <v>0</v>
      </c>
      <c r="H46" s="59">
        <f t="shared" si="2"/>
        <v>0</v>
      </c>
      <c r="I46" s="27"/>
      <c r="J46" s="28"/>
      <c r="K46" s="29"/>
      <c r="L46" s="30"/>
      <c r="M46" s="31"/>
      <c r="N46" s="32"/>
      <c r="O46" s="33"/>
      <c r="P46" s="34"/>
      <c r="Q46" s="35"/>
      <c r="R46" s="36"/>
      <c r="S46" s="26"/>
      <c r="T46" s="37"/>
      <c r="U46" s="38"/>
    </row>
    <row r="47" spans="1:21" ht="76.5" x14ac:dyDescent="0.25">
      <c r="A47" s="53" t="s">
        <v>109</v>
      </c>
      <c r="B47" s="54" t="s">
        <v>123</v>
      </c>
      <c r="C47" s="55" t="s">
        <v>40</v>
      </c>
      <c r="D47" s="56" t="s">
        <v>124</v>
      </c>
      <c r="E47" s="53" t="s">
        <v>43</v>
      </c>
      <c r="F47" s="57">
        <v>148.05000000000001</v>
      </c>
      <c r="G47" s="119">
        <v>0</v>
      </c>
      <c r="H47" s="59">
        <f t="shared" si="2"/>
        <v>0</v>
      </c>
      <c r="I47" s="27"/>
      <c r="J47" s="28"/>
      <c r="K47" s="29"/>
      <c r="L47" s="30"/>
      <c r="M47" s="31"/>
      <c r="N47" s="32"/>
      <c r="O47" s="33"/>
      <c r="P47" s="34"/>
      <c r="Q47" s="35"/>
      <c r="R47" s="36"/>
      <c r="S47" s="26"/>
      <c r="T47" s="37"/>
      <c r="U47" s="38"/>
    </row>
    <row r="48" spans="1:21" ht="38.25" x14ac:dyDescent="0.25">
      <c r="A48" s="53" t="s">
        <v>110</v>
      </c>
      <c r="B48" s="60" t="s">
        <v>125</v>
      </c>
      <c r="C48" s="55" t="s">
        <v>40</v>
      </c>
      <c r="D48" s="56" t="s">
        <v>126</v>
      </c>
      <c r="E48" s="53" t="s">
        <v>43</v>
      </c>
      <c r="F48" s="57">
        <v>148.05000000000001</v>
      </c>
      <c r="G48" s="119">
        <v>0</v>
      </c>
      <c r="H48" s="59">
        <f t="shared" si="2"/>
        <v>0</v>
      </c>
      <c r="I48" s="27"/>
      <c r="J48" s="28"/>
      <c r="K48" s="29"/>
      <c r="L48" s="30"/>
      <c r="M48" s="31"/>
      <c r="N48" s="32"/>
      <c r="O48" s="33"/>
      <c r="P48" s="34"/>
      <c r="Q48" s="35"/>
      <c r="R48" s="36"/>
      <c r="S48" s="26"/>
      <c r="T48" s="37"/>
      <c r="U48" s="38"/>
    </row>
    <row r="49" spans="1:21" ht="25.5" x14ac:dyDescent="0.25">
      <c r="A49" s="53" t="s">
        <v>111</v>
      </c>
      <c r="B49" s="54" t="s">
        <v>127</v>
      </c>
      <c r="C49" s="55" t="s">
        <v>40</v>
      </c>
      <c r="D49" s="56" t="s">
        <v>128</v>
      </c>
      <c r="E49" s="53" t="s">
        <v>56</v>
      </c>
      <c r="F49" s="57">
        <f>(7.3*13.85)*0.06</f>
        <v>6.0662999999999991</v>
      </c>
      <c r="G49" s="119">
        <v>0</v>
      </c>
      <c r="H49" s="59">
        <f t="shared" si="2"/>
        <v>0</v>
      </c>
      <c r="I49" s="27"/>
      <c r="J49" s="28"/>
      <c r="K49" s="29"/>
      <c r="L49" s="30"/>
      <c r="M49" s="31"/>
      <c r="N49" s="32"/>
      <c r="O49" s="33"/>
      <c r="P49" s="34"/>
      <c r="Q49" s="35"/>
      <c r="R49" s="36"/>
      <c r="S49" s="26"/>
      <c r="T49" s="37"/>
      <c r="U49" s="38"/>
    </row>
    <row r="50" spans="1:21" ht="25.5" x14ac:dyDescent="0.25">
      <c r="A50" s="53" t="s">
        <v>112</v>
      </c>
      <c r="B50" s="54" t="s">
        <v>129</v>
      </c>
      <c r="C50" s="55" t="s">
        <v>40</v>
      </c>
      <c r="D50" s="56" t="s">
        <v>130</v>
      </c>
      <c r="E50" s="53" t="s">
        <v>43</v>
      </c>
      <c r="F50" s="57">
        <f>7.3*13.85</f>
        <v>101.10499999999999</v>
      </c>
      <c r="G50" s="119">
        <v>0</v>
      </c>
      <c r="H50" s="59">
        <f t="shared" si="2"/>
        <v>0</v>
      </c>
      <c r="I50" s="27"/>
      <c r="J50" s="28"/>
      <c r="K50" s="29"/>
      <c r="L50" s="30"/>
      <c r="M50" s="31"/>
      <c r="N50" s="32"/>
      <c r="O50" s="33"/>
      <c r="P50" s="34"/>
      <c r="Q50" s="35"/>
      <c r="R50" s="36"/>
      <c r="S50" s="26"/>
      <c r="T50" s="37"/>
      <c r="U50" s="38"/>
    </row>
    <row r="51" spans="1:21" ht="76.5" x14ac:dyDescent="0.25">
      <c r="A51" s="53" t="s">
        <v>113</v>
      </c>
      <c r="B51" s="54" t="s">
        <v>123</v>
      </c>
      <c r="C51" s="55" t="s">
        <v>40</v>
      </c>
      <c r="D51" s="56" t="s">
        <v>131</v>
      </c>
      <c r="E51" s="53" t="s">
        <v>43</v>
      </c>
      <c r="F51" s="57">
        <f>7.3*13.85</f>
        <v>101.10499999999999</v>
      </c>
      <c r="G51" s="119">
        <v>0</v>
      </c>
      <c r="H51" s="59">
        <f t="shared" si="2"/>
        <v>0</v>
      </c>
      <c r="I51" s="27"/>
      <c r="J51" s="28"/>
      <c r="K51" s="29"/>
      <c r="L51" s="30"/>
      <c r="M51" s="31"/>
      <c r="N51" s="32"/>
      <c r="O51" s="33"/>
      <c r="P51" s="34"/>
      <c r="Q51" s="35"/>
      <c r="R51" s="36"/>
      <c r="S51" s="26"/>
      <c r="T51" s="37"/>
      <c r="U51" s="38"/>
    </row>
    <row r="52" spans="1:21" ht="38.25" x14ac:dyDescent="0.25">
      <c r="A52" s="53" t="s">
        <v>114</v>
      </c>
      <c r="B52" s="60" t="s">
        <v>125</v>
      </c>
      <c r="C52" s="55" t="s">
        <v>40</v>
      </c>
      <c r="D52" s="56" t="s">
        <v>132</v>
      </c>
      <c r="E52" s="53" t="s">
        <v>43</v>
      </c>
      <c r="F52" s="57">
        <f>7.3*13.85</f>
        <v>101.10499999999999</v>
      </c>
      <c r="G52" s="119">
        <v>0</v>
      </c>
      <c r="H52" s="59">
        <f t="shared" si="2"/>
        <v>0</v>
      </c>
      <c r="I52" s="27"/>
      <c r="J52" s="28"/>
      <c r="K52" s="29"/>
      <c r="L52" s="30"/>
      <c r="M52" s="31"/>
      <c r="N52" s="32"/>
      <c r="O52" s="33"/>
      <c r="P52" s="34"/>
      <c r="Q52" s="35"/>
      <c r="R52" s="36"/>
      <c r="S52" s="26"/>
      <c r="T52" s="37"/>
      <c r="U52" s="38"/>
    </row>
    <row r="53" spans="1:21" x14ac:dyDescent="0.25">
      <c r="A53" s="48" t="s">
        <v>63</v>
      </c>
      <c r="B53" s="48"/>
      <c r="C53" s="48"/>
      <c r="D53" s="49" t="s">
        <v>133</v>
      </c>
      <c r="E53" s="49"/>
      <c r="F53" s="49"/>
      <c r="G53" s="51"/>
      <c r="H53" s="52">
        <f>H54</f>
        <v>0</v>
      </c>
      <c r="I53" s="46"/>
      <c r="J53" s="3"/>
      <c r="K53" s="4"/>
      <c r="L53" s="3"/>
      <c r="M53" s="3"/>
      <c r="N53" s="4">
        <f>SUM(N55:N213)</f>
        <v>0</v>
      </c>
      <c r="O53" s="3"/>
      <c r="P53" s="3"/>
      <c r="Q53" s="4">
        <f>SUM(Q55:Q213)</f>
        <v>0</v>
      </c>
      <c r="R53" s="4">
        <f>SUM(R55:R213)</f>
        <v>0</v>
      </c>
      <c r="S53" s="5"/>
      <c r="T53" s="5"/>
      <c r="U53" s="5"/>
    </row>
    <row r="54" spans="1:21" ht="25.5" x14ac:dyDescent="0.25">
      <c r="A54" s="53" t="s">
        <v>134</v>
      </c>
      <c r="B54" s="54" t="s">
        <v>135</v>
      </c>
      <c r="C54" s="55" t="s">
        <v>40</v>
      </c>
      <c r="D54" s="56" t="s">
        <v>136</v>
      </c>
      <c r="E54" s="53" t="s">
        <v>43</v>
      </c>
      <c r="F54" s="57">
        <f>7.3*13.85</f>
        <v>101.10499999999999</v>
      </c>
      <c r="G54" s="119">
        <v>0</v>
      </c>
      <c r="H54" s="59">
        <f>F54*G54</f>
        <v>0</v>
      </c>
      <c r="I54" s="27"/>
      <c r="J54" s="28"/>
      <c r="K54" s="29"/>
      <c r="L54" s="30"/>
      <c r="M54" s="31"/>
      <c r="N54" s="32"/>
      <c r="O54" s="33"/>
      <c r="P54" s="34"/>
      <c r="Q54" s="35"/>
      <c r="R54" s="36"/>
      <c r="S54" s="26"/>
      <c r="T54" s="37"/>
      <c r="U54" s="38"/>
    </row>
    <row r="55" spans="1:21" x14ac:dyDescent="0.25">
      <c r="A55" s="48" t="s">
        <v>64</v>
      </c>
      <c r="B55" s="48"/>
      <c r="C55" s="48"/>
      <c r="D55" s="49" t="s">
        <v>142</v>
      </c>
      <c r="E55" s="49"/>
      <c r="F55" s="49"/>
      <c r="G55" s="51"/>
      <c r="H55" s="52">
        <f>H56</f>
        <v>0</v>
      </c>
      <c r="I55" s="46"/>
      <c r="J55" s="3"/>
      <c r="K55" s="4"/>
      <c r="L55" s="3"/>
      <c r="M55" s="3"/>
      <c r="N55" s="4">
        <f>SUM(N57:N215)</f>
        <v>0</v>
      </c>
      <c r="O55" s="3"/>
      <c r="P55" s="3"/>
      <c r="Q55" s="4">
        <f>SUM(Q57:Q215)</f>
        <v>0</v>
      </c>
      <c r="R55" s="4">
        <f>SUM(R57:R215)</f>
        <v>0</v>
      </c>
      <c r="S55" s="5"/>
      <c r="T55" s="5"/>
      <c r="U55" s="5"/>
    </row>
    <row r="56" spans="1:21" ht="25.5" x14ac:dyDescent="0.25">
      <c r="A56" s="53" t="s">
        <v>137</v>
      </c>
      <c r="B56" s="54" t="s">
        <v>140</v>
      </c>
      <c r="C56" s="55" t="s">
        <v>40</v>
      </c>
      <c r="D56" s="56" t="s">
        <v>141</v>
      </c>
      <c r="E56" s="53" t="s">
        <v>59</v>
      </c>
      <c r="F56" s="57">
        <f>13.85+7.3+13.85+7.3</f>
        <v>42.3</v>
      </c>
      <c r="G56" s="119">
        <v>0</v>
      </c>
      <c r="H56" s="59">
        <f>F56*G56</f>
        <v>0</v>
      </c>
      <c r="I56" s="27"/>
      <c r="J56" s="28"/>
      <c r="K56" s="29"/>
      <c r="L56" s="30"/>
      <c r="M56" s="31"/>
      <c r="N56" s="32"/>
      <c r="O56" s="33"/>
      <c r="P56" s="34"/>
      <c r="Q56" s="35"/>
      <c r="R56" s="36"/>
      <c r="S56" s="26"/>
      <c r="T56" s="37"/>
      <c r="U56" s="38"/>
    </row>
    <row r="57" spans="1:21" x14ac:dyDescent="0.25">
      <c r="A57" s="48" t="s">
        <v>65</v>
      </c>
      <c r="B57" s="48"/>
      <c r="C57" s="48"/>
      <c r="D57" s="49" t="s">
        <v>143</v>
      </c>
      <c r="E57" s="49"/>
      <c r="F57" s="49"/>
      <c r="G57" s="51"/>
      <c r="H57" s="52">
        <f>H58+H59</f>
        <v>0</v>
      </c>
      <c r="I57" s="46"/>
      <c r="J57" s="3"/>
      <c r="K57" s="4"/>
      <c r="L57" s="3"/>
      <c r="M57" s="3"/>
      <c r="N57" s="4">
        <f>SUM(N59:N217)</f>
        <v>0</v>
      </c>
      <c r="O57" s="3"/>
      <c r="P57" s="3"/>
      <c r="Q57" s="4">
        <f>SUM(Q59:Q217)</f>
        <v>0</v>
      </c>
      <c r="R57" s="4">
        <f>SUM(R59:R217)</f>
        <v>0</v>
      </c>
      <c r="S57" s="5"/>
      <c r="T57" s="5"/>
      <c r="U57" s="5"/>
    </row>
    <row r="58" spans="1:21" ht="25.5" x14ac:dyDescent="0.25">
      <c r="A58" s="53" t="s">
        <v>342</v>
      </c>
      <c r="B58" s="54" t="s">
        <v>144</v>
      </c>
      <c r="C58" s="55" t="s">
        <v>40</v>
      </c>
      <c r="D58" s="56" t="s">
        <v>145</v>
      </c>
      <c r="E58" s="53" t="s">
        <v>43</v>
      </c>
      <c r="F58" s="57">
        <v>13.86</v>
      </c>
      <c r="G58" s="119">
        <v>0</v>
      </c>
      <c r="H58" s="59">
        <f>F58*G58</f>
        <v>0</v>
      </c>
      <c r="I58" s="27"/>
      <c r="J58" s="28"/>
      <c r="K58" s="29"/>
      <c r="L58" s="30"/>
      <c r="M58" s="31"/>
      <c r="N58" s="32"/>
      <c r="O58" s="33"/>
      <c r="P58" s="34"/>
      <c r="Q58" s="35"/>
      <c r="R58" s="36"/>
      <c r="S58" s="26"/>
      <c r="T58" s="37"/>
      <c r="U58" s="38"/>
    </row>
    <row r="59" spans="1:21" ht="25.5" x14ac:dyDescent="0.25">
      <c r="A59" s="53" t="s">
        <v>343</v>
      </c>
      <c r="B59" s="54" t="s">
        <v>144</v>
      </c>
      <c r="C59" s="55" t="s">
        <v>40</v>
      </c>
      <c r="D59" s="56" t="s">
        <v>146</v>
      </c>
      <c r="E59" s="53" t="s">
        <v>43</v>
      </c>
      <c r="F59" s="57">
        <v>12</v>
      </c>
      <c r="G59" s="119">
        <v>0</v>
      </c>
      <c r="H59" s="59">
        <f>F59*G59</f>
        <v>0</v>
      </c>
      <c r="I59" s="27"/>
      <c r="J59" s="28"/>
      <c r="K59" s="29"/>
      <c r="L59" s="30"/>
      <c r="M59" s="31"/>
      <c r="N59" s="32"/>
      <c r="O59" s="33"/>
      <c r="P59" s="34"/>
      <c r="Q59" s="35"/>
      <c r="R59" s="36"/>
      <c r="S59" s="26"/>
      <c r="T59" s="37"/>
      <c r="U59" s="38"/>
    </row>
    <row r="60" spans="1:21" x14ac:dyDescent="0.25">
      <c r="A60" s="48" t="s">
        <v>66</v>
      </c>
      <c r="B60" s="48"/>
      <c r="C60" s="48"/>
      <c r="D60" s="49" t="s">
        <v>147</v>
      </c>
      <c r="E60" s="49"/>
      <c r="F60" s="49"/>
      <c r="G60" s="51"/>
      <c r="H60" s="52">
        <f>H61+H62</f>
        <v>0</v>
      </c>
      <c r="I60" s="46"/>
      <c r="J60" s="3"/>
      <c r="K60" s="4"/>
      <c r="L60" s="3"/>
      <c r="M60" s="3"/>
      <c r="N60" s="4">
        <f>SUM(N62:N220)</f>
        <v>0</v>
      </c>
      <c r="O60" s="3"/>
      <c r="P60" s="3"/>
      <c r="Q60" s="4">
        <f>SUM(Q62:Q220)</f>
        <v>0</v>
      </c>
      <c r="R60" s="4">
        <f>SUM(R62:R220)</f>
        <v>0</v>
      </c>
      <c r="S60" s="5"/>
      <c r="T60" s="5"/>
      <c r="U60" s="5"/>
    </row>
    <row r="61" spans="1:21" ht="25.5" x14ac:dyDescent="0.25">
      <c r="A61" s="53" t="s">
        <v>344</v>
      </c>
      <c r="B61" s="54" t="s">
        <v>148</v>
      </c>
      <c r="C61" s="55" t="s">
        <v>40</v>
      </c>
      <c r="D61" s="56" t="s">
        <v>149</v>
      </c>
      <c r="E61" s="53" t="s">
        <v>43</v>
      </c>
      <c r="F61" s="57">
        <f>F54</f>
        <v>101.10499999999999</v>
      </c>
      <c r="G61" s="119">
        <v>0</v>
      </c>
      <c r="H61" s="59">
        <f>F61*G61</f>
        <v>0</v>
      </c>
      <c r="I61" s="27"/>
      <c r="J61" s="28"/>
      <c r="K61" s="29"/>
      <c r="L61" s="30"/>
      <c r="M61" s="31"/>
      <c r="N61" s="32"/>
      <c r="O61" s="33"/>
      <c r="P61" s="34"/>
      <c r="Q61" s="35"/>
      <c r="R61" s="36"/>
      <c r="S61" s="26"/>
      <c r="T61" s="37"/>
      <c r="U61" s="38"/>
    </row>
    <row r="62" spans="1:21" ht="25.5" x14ac:dyDescent="0.25">
      <c r="A62" s="53" t="s">
        <v>345</v>
      </c>
      <c r="B62" s="54" t="s">
        <v>150</v>
      </c>
      <c r="C62" s="55" t="s">
        <v>40</v>
      </c>
      <c r="D62" s="56" t="s">
        <v>151</v>
      </c>
      <c r="E62" s="53" t="s">
        <v>43</v>
      </c>
      <c r="F62" s="57">
        <f>F44</f>
        <v>232.62</v>
      </c>
      <c r="G62" s="119">
        <v>0</v>
      </c>
      <c r="H62" s="59">
        <f>F62*G62</f>
        <v>0</v>
      </c>
      <c r="I62" s="27"/>
      <c r="J62" s="28"/>
      <c r="K62" s="29"/>
      <c r="L62" s="30"/>
      <c r="M62" s="31"/>
      <c r="N62" s="32"/>
      <c r="O62" s="33"/>
      <c r="P62" s="34"/>
      <c r="Q62" s="35"/>
      <c r="R62" s="36"/>
      <c r="S62" s="26"/>
      <c r="T62" s="37"/>
      <c r="U62" s="38"/>
    </row>
    <row r="63" spans="1:21" x14ac:dyDescent="0.25">
      <c r="A63" s="48" t="s">
        <v>67</v>
      </c>
      <c r="B63" s="48"/>
      <c r="C63" s="48"/>
      <c r="D63" s="49" t="s">
        <v>156</v>
      </c>
      <c r="E63" s="49"/>
      <c r="F63" s="49"/>
      <c r="G63" s="51"/>
      <c r="H63" s="52">
        <f>SUM(H64:H67)</f>
        <v>0</v>
      </c>
      <c r="I63" s="46"/>
      <c r="J63" s="3"/>
      <c r="K63" s="4"/>
      <c r="L63" s="3"/>
      <c r="M63" s="3"/>
      <c r="N63" s="4">
        <f>SUM(N65:N223)</f>
        <v>0</v>
      </c>
      <c r="O63" s="3"/>
      <c r="P63" s="3"/>
      <c r="Q63" s="4">
        <f>SUM(Q65:Q223)</f>
        <v>0</v>
      </c>
      <c r="R63" s="4">
        <f>SUM(R65:R223)</f>
        <v>0</v>
      </c>
      <c r="S63" s="5"/>
      <c r="T63" s="5"/>
      <c r="U63" s="5"/>
    </row>
    <row r="64" spans="1:21" ht="51" x14ac:dyDescent="0.25">
      <c r="A64" s="53" t="s">
        <v>152</v>
      </c>
      <c r="B64" s="54" t="s">
        <v>157</v>
      </c>
      <c r="C64" s="55" t="s">
        <v>40</v>
      </c>
      <c r="D64" s="56" t="s">
        <v>158</v>
      </c>
      <c r="E64" s="53" t="s">
        <v>59</v>
      </c>
      <c r="F64" s="57">
        <v>25</v>
      </c>
      <c r="G64" s="119">
        <v>0</v>
      </c>
      <c r="H64" s="59">
        <f>F64*G64</f>
        <v>0</v>
      </c>
      <c r="I64" s="27"/>
      <c r="J64" s="28"/>
      <c r="K64" s="29"/>
      <c r="L64" s="30"/>
      <c r="M64" s="31"/>
      <c r="N64" s="32"/>
      <c r="O64" s="33"/>
      <c r="P64" s="34"/>
      <c r="Q64" s="35"/>
      <c r="R64" s="36"/>
      <c r="S64" s="26"/>
      <c r="T64" s="37"/>
      <c r="U64" s="38"/>
    </row>
    <row r="65" spans="1:21" ht="25.5" x14ac:dyDescent="0.25">
      <c r="A65" s="53" t="s">
        <v>153</v>
      </c>
      <c r="B65" s="54" t="s">
        <v>159</v>
      </c>
      <c r="C65" s="55" t="s">
        <v>40</v>
      </c>
      <c r="D65" s="56" t="s">
        <v>160</v>
      </c>
      <c r="E65" s="53" t="s">
        <v>163</v>
      </c>
      <c r="F65" s="57">
        <v>2</v>
      </c>
      <c r="G65" s="119">
        <v>0</v>
      </c>
      <c r="H65" s="59">
        <f>F65*G65</f>
        <v>0</v>
      </c>
      <c r="I65" s="27"/>
      <c r="J65" s="28"/>
      <c r="K65" s="29"/>
      <c r="L65" s="30"/>
      <c r="M65" s="31"/>
      <c r="N65" s="32"/>
      <c r="O65" s="33"/>
      <c r="P65" s="34"/>
      <c r="Q65" s="35"/>
      <c r="R65" s="36"/>
      <c r="S65" s="26"/>
      <c r="T65" s="37"/>
      <c r="U65" s="38"/>
    </row>
    <row r="66" spans="1:21" ht="25.5" x14ac:dyDescent="0.25">
      <c r="A66" s="53" t="s">
        <v>154</v>
      </c>
      <c r="B66" s="54" t="s">
        <v>161</v>
      </c>
      <c r="C66" s="55" t="s">
        <v>40</v>
      </c>
      <c r="D66" s="56" t="s">
        <v>162</v>
      </c>
      <c r="E66" s="53" t="s">
        <v>59</v>
      </c>
      <c r="F66" s="57">
        <v>25</v>
      </c>
      <c r="G66" s="119">
        <v>0</v>
      </c>
      <c r="H66" s="59">
        <f>F66*G66</f>
        <v>0</v>
      </c>
      <c r="I66" s="27"/>
      <c r="J66" s="28"/>
      <c r="K66" s="29"/>
      <c r="L66" s="30"/>
      <c r="M66" s="31"/>
      <c r="N66" s="32"/>
      <c r="O66" s="33"/>
      <c r="P66" s="34"/>
      <c r="Q66" s="35"/>
      <c r="R66" s="36"/>
      <c r="S66" s="26"/>
      <c r="T66" s="37"/>
      <c r="U66" s="38"/>
    </row>
    <row r="67" spans="1:21" ht="25.5" x14ac:dyDescent="0.25">
      <c r="A67" s="53" t="s">
        <v>155</v>
      </c>
      <c r="B67" s="54" t="s">
        <v>164</v>
      </c>
      <c r="C67" s="55" t="s">
        <v>40</v>
      </c>
      <c r="D67" s="56" t="s">
        <v>165</v>
      </c>
      <c r="E67" s="53" t="s">
        <v>163</v>
      </c>
      <c r="F67" s="57">
        <v>2</v>
      </c>
      <c r="G67" s="119">
        <v>0</v>
      </c>
      <c r="H67" s="59">
        <f>F67*G67</f>
        <v>0</v>
      </c>
      <c r="I67" s="27"/>
      <c r="J67" s="28"/>
      <c r="K67" s="29"/>
      <c r="L67" s="30"/>
      <c r="M67" s="31"/>
      <c r="N67" s="32"/>
      <c r="O67" s="33"/>
      <c r="P67" s="34"/>
      <c r="Q67" s="35"/>
      <c r="R67" s="36"/>
      <c r="S67" s="26"/>
      <c r="T67" s="37"/>
      <c r="U67" s="38"/>
    </row>
    <row r="68" spans="1:21" x14ac:dyDescent="0.25">
      <c r="A68" s="48" t="s">
        <v>68</v>
      </c>
      <c r="B68" s="48"/>
      <c r="C68" s="48"/>
      <c r="D68" s="49" t="s">
        <v>166</v>
      </c>
      <c r="E68" s="49"/>
      <c r="F68" s="49"/>
      <c r="G68" s="51"/>
      <c r="H68" s="52">
        <f>SUM(H69:H75)</f>
        <v>0</v>
      </c>
      <c r="I68" s="46"/>
      <c r="J68" s="3"/>
      <c r="K68" s="4"/>
      <c r="L68" s="3"/>
      <c r="M68" s="3"/>
      <c r="N68" s="4">
        <f>SUM(N70:N228)</f>
        <v>0</v>
      </c>
      <c r="O68" s="3"/>
      <c r="P68" s="3"/>
      <c r="Q68" s="4">
        <f>SUM(Q70:Q228)</f>
        <v>0</v>
      </c>
      <c r="R68" s="4">
        <f>SUM(R70:R228)</f>
        <v>0</v>
      </c>
      <c r="S68" s="5"/>
      <c r="T68" s="5"/>
      <c r="U68" s="5"/>
    </row>
    <row r="69" spans="1:21" ht="25.5" x14ac:dyDescent="0.25">
      <c r="A69" s="53" t="s">
        <v>167</v>
      </c>
      <c r="B69" s="54" t="s">
        <v>174</v>
      </c>
      <c r="C69" s="55" t="s">
        <v>40</v>
      </c>
      <c r="D69" s="56" t="s">
        <v>175</v>
      </c>
      <c r="E69" s="53" t="s">
        <v>59</v>
      </c>
      <c r="F69" s="57">
        <v>64</v>
      </c>
      <c r="G69" s="119">
        <v>0</v>
      </c>
      <c r="H69" s="59">
        <f t="shared" ref="H69:H75" si="3">F69*G69</f>
        <v>0</v>
      </c>
      <c r="I69" s="27"/>
      <c r="J69" s="28"/>
      <c r="K69" s="29"/>
      <c r="L69" s="30"/>
      <c r="M69" s="31"/>
      <c r="N69" s="32"/>
      <c r="O69" s="33"/>
      <c r="P69" s="34"/>
      <c r="Q69" s="35"/>
      <c r="R69" s="36"/>
      <c r="S69" s="26"/>
      <c r="T69" s="37"/>
      <c r="U69" s="38"/>
    </row>
    <row r="70" spans="1:21" ht="25.5" x14ac:dyDescent="0.25">
      <c r="A70" s="53" t="s">
        <v>168</v>
      </c>
      <c r="B70" s="54" t="s">
        <v>176</v>
      </c>
      <c r="C70" s="55" t="s">
        <v>40</v>
      </c>
      <c r="D70" s="56" t="s">
        <v>177</v>
      </c>
      <c r="E70" s="53" t="s">
        <v>59</v>
      </c>
      <c r="F70" s="57">
        <v>138</v>
      </c>
      <c r="G70" s="119">
        <v>0</v>
      </c>
      <c r="H70" s="59">
        <f t="shared" si="3"/>
        <v>0</v>
      </c>
      <c r="I70" s="27"/>
      <c r="J70" s="28"/>
      <c r="K70" s="29"/>
      <c r="L70" s="30"/>
      <c r="M70" s="31"/>
      <c r="N70" s="32"/>
      <c r="O70" s="33"/>
      <c r="P70" s="34"/>
      <c r="Q70" s="35"/>
      <c r="R70" s="36"/>
      <c r="S70" s="26"/>
      <c r="T70" s="37"/>
      <c r="U70" s="38"/>
    </row>
    <row r="71" spans="1:21" ht="25.5" x14ac:dyDescent="0.25">
      <c r="A71" s="53" t="s">
        <v>169</v>
      </c>
      <c r="B71" s="54" t="s">
        <v>178</v>
      </c>
      <c r="C71" s="55" t="s">
        <v>40</v>
      </c>
      <c r="D71" s="56" t="s">
        <v>179</v>
      </c>
      <c r="E71" s="53" t="s">
        <v>163</v>
      </c>
      <c r="F71" s="57">
        <v>8</v>
      </c>
      <c r="G71" s="119">
        <v>0</v>
      </c>
      <c r="H71" s="59">
        <f t="shared" si="3"/>
        <v>0</v>
      </c>
      <c r="I71" s="27"/>
      <c r="J71" s="28"/>
      <c r="K71" s="29"/>
      <c r="L71" s="30"/>
      <c r="M71" s="31"/>
      <c r="N71" s="32"/>
      <c r="O71" s="33"/>
      <c r="P71" s="34"/>
      <c r="Q71" s="35"/>
      <c r="R71" s="36"/>
      <c r="S71" s="26"/>
      <c r="T71" s="37"/>
      <c r="U71" s="38"/>
    </row>
    <row r="72" spans="1:21" ht="25.5" x14ac:dyDescent="0.25">
      <c r="A72" s="53" t="s">
        <v>170</v>
      </c>
      <c r="B72" s="54" t="s">
        <v>180</v>
      </c>
      <c r="C72" s="55" t="s">
        <v>40</v>
      </c>
      <c r="D72" s="56" t="s">
        <v>181</v>
      </c>
      <c r="E72" s="53" t="s">
        <v>163</v>
      </c>
      <c r="F72" s="57">
        <v>2</v>
      </c>
      <c r="G72" s="119">
        <v>0</v>
      </c>
      <c r="H72" s="59">
        <f t="shared" si="3"/>
        <v>0</v>
      </c>
      <c r="I72" s="27"/>
      <c r="J72" s="28"/>
      <c r="K72" s="29"/>
      <c r="L72" s="30"/>
      <c r="M72" s="31"/>
      <c r="N72" s="32"/>
      <c r="O72" s="33"/>
      <c r="P72" s="34"/>
      <c r="Q72" s="35"/>
      <c r="R72" s="36"/>
      <c r="S72" s="26"/>
      <c r="T72" s="37"/>
      <c r="U72" s="38"/>
    </row>
    <row r="73" spans="1:21" ht="25.5" x14ac:dyDescent="0.25">
      <c r="A73" s="53" t="s">
        <v>171</v>
      </c>
      <c r="B73" s="54" t="s">
        <v>182</v>
      </c>
      <c r="C73" s="55" t="s">
        <v>40</v>
      </c>
      <c r="D73" s="56" t="s">
        <v>183</v>
      </c>
      <c r="E73" s="53" t="s">
        <v>184</v>
      </c>
      <c r="F73" s="57">
        <v>8</v>
      </c>
      <c r="G73" s="119">
        <v>0</v>
      </c>
      <c r="H73" s="59">
        <f t="shared" si="3"/>
        <v>0</v>
      </c>
      <c r="I73" s="27"/>
      <c r="J73" s="28"/>
      <c r="K73" s="29"/>
      <c r="L73" s="30"/>
      <c r="M73" s="31"/>
      <c r="N73" s="32"/>
      <c r="O73" s="33"/>
      <c r="P73" s="34"/>
      <c r="Q73" s="35"/>
      <c r="R73" s="36"/>
      <c r="S73" s="26"/>
      <c r="T73" s="37"/>
      <c r="U73" s="38"/>
    </row>
    <row r="74" spans="1:21" ht="25.5" x14ac:dyDescent="0.25">
      <c r="A74" s="53" t="s">
        <v>172</v>
      </c>
      <c r="B74" s="54" t="s">
        <v>185</v>
      </c>
      <c r="C74" s="55" t="s">
        <v>40</v>
      </c>
      <c r="D74" s="56" t="s">
        <v>186</v>
      </c>
      <c r="E74" s="53" t="s">
        <v>184</v>
      </c>
      <c r="F74" s="57">
        <v>2</v>
      </c>
      <c r="G74" s="119">
        <v>0</v>
      </c>
      <c r="H74" s="59">
        <f t="shared" si="3"/>
        <v>0</v>
      </c>
      <c r="I74" s="27"/>
      <c r="J74" s="28"/>
      <c r="K74" s="29"/>
      <c r="L74" s="30"/>
      <c r="M74" s="31"/>
      <c r="N74" s="32"/>
      <c r="O74" s="33"/>
      <c r="P74" s="34"/>
      <c r="Q74" s="35"/>
      <c r="R74" s="36"/>
      <c r="S74" s="26"/>
      <c r="T74" s="37"/>
      <c r="U74" s="38"/>
    </row>
    <row r="75" spans="1:21" ht="51" x14ac:dyDescent="0.25">
      <c r="A75" s="53" t="s">
        <v>173</v>
      </c>
      <c r="B75" s="54" t="s">
        <v>187</v>
      </c>
      <c r="C75" s="55" t="s">
        <v>40</v>
      </c>
      <c r="D75" s="56" t="s">
        <v>221</v>
      </c>
      <c r="E75" s="53" t="s">
        <v>163</v>
      </c>
      <c r="F75" s="57">
        <v>12</v>
      </c>
      <c r="G75" s="119">
        <v>0</v>
      </c>
      <c r="H75" s="59">
        <f t="shared" si="3"/>
        <v>0</v>
      </c>
      <c r="I75" s="27"/>
      <c r="J75" s="28"/>
      <c r="K75" s="29"/>
      <c r="L75" s="30"/>
      <c r="M75" s="31"/>
      <c r="N75" s="32"/>
      <c r="O75" s="33"/>
      <c r="P75" s="34"/>
      <c r="Q75" s="35"/>
      <c r="R75" s="36"/>
      <c r="S75" s="26"/>
      <c r="T75" s="37"/>
      <c r="U75" s="38"/>
    </row>
    <row r="76" spans="1:21" s="70" customFormat="1" ht="25.5" x14ac:dyDescent="0.25">
      <c r="A76" s="61" t="s">
        <v>196</v>
      </c>
      <c r="B76" s="61"/>
      <c r="C76" s="61"/>
      <c r="D76" s="62" t="s">
        <v>198</v>
      </c>
      <c r="E76" s="62"/>
      <c r="F76" s="62"/>
      <c r="G76" s="64"/>
      <c r="H76" s="65">
        <f>H77+H84</f>
        <v>0</v>
      </c>
      <c r="I76" s="66"/>
      <c r="J76" s="67"/>
      <c r="K76" s="68"/>
      <c r="L76" s="67"/>
      <c r="M76" s="67"/>
      <c r="N76" s="68">
        <f>SUM(N78:N238)</f>
        <v>0</v>
      </c>
      <c r="O76" s="67"/>
      <c r="P76" s="67"/>
      <c r="Q76" s="68">
        <f>SUM(Q78:Q238)</f>
        <v>0</v>
      </c>
      <c r="R76" s="68">
        <f>SUM(R78:R238)</f>
        <v>0</v>
      </c>
      <c r="S76" s="69"/>
      <c r="T76" s="69"/>
      <c r="U76" s="69"/>
    </row>
    <row r="77" spans="1:21" x14ac:dyDescent="0.25">
      <c r="A77" s="48" t="s">
        <v>197</v>
      </c>
      <c r="B77" s="48"/>
      <c r="C77" s="48"/>
      <c r="D77" s="49" t="s">
        <v>199</v>
      </c>
      <c r="E77" s="49"/>
      <c r="F77" s="49"/>
      <c r="G77" s="51"/>
      <c r="H77" s="52">
        <f>SUM(H78:H83)</f>
        <v>0</v>
      </c>
      <c r="I77" s="46"/>
      <c r="J77" s="3"/>
      <c r="K77" s="4"/>
      <c r="L77" s="3"/>
      <c r="M77" s="3"/>
      <c r="N77" s="4">
        <f>SUM(N79:N239)</f>
        <v>0</v>
      </c>
      <c r="O77" s="3"/>
      <c r="P77" s="3"/>
      <c r="Q77" s="4">
        <f>SUM(Q79:Q239)</f>
        <v>0</v>
      </c>
      <c r="R77" s="4">
        <f>SUM(R79:R239)</f>
        <v>0</v>
      </c>
      <c r="S77" s="5"/>
      <c r="T77" s="5"/>
      <c r="U77" s="5"/>
    </row>
    <row r="78" spans="1:21" ht="25.5" x14ac:dyDescent="0.25">
      <c r="A78" s="53" t="s">
        <v>200</v>
      </c>
      <c r="B78" s="54" t="s">
        <v>127</v>
      </c>
      <c r="C78" s="55" t="s">
        <v>40</v>
      </c>
      <c r="D78" s="56" t="s">
        <v>205</v>
      </c>
      <c r="E78" s="53" t="s">
        <v>56</v>
      </c>
      <c r="F78" s="57">
        <f>133.5*0.05</f>
        <v>6.6750000000000007</v>
      </c>
      <c r="G78" s="119">
        <v>0</v>
      </c>
      <c r="H78" s="59">
        <f t="shared" ref="H78:H83" si="4">F78*G78</f>
        <v>0</v>
      </c>
      <c r="I78" s="27"/>
      <c r="J78" s="28"/>
      <c r="K78" s="29"/>
      <c r="L78" s="30"/>
      <c r="M78" s="31"/>
      <c r="N78" s="32"/>
      <c r="O78" s="33"/>
      <c r="P78" s="34"/>
      <c r="Q78" s="35"/>
      <c r="R78" s="36"/>
      <c r="S78" s="26"/>
      <c r="T78" s="37"/>
      <c r="U78" s="38"/>
    </row>
    <row r="79" spans="1:21" ht="38.25" x14ac:dyDescent="0.25">
      <c r="A79" s="53" t="s">
        <v>201</v>
      </c>
      <c r="B79" s="54" t="s">
        <v>129</v>
      </c>
      <c r="C79" s="55" t="s">
        <v>40</v>
      </c>
      <c r="D79" s="56" t="s">
        <v>204</v>
      </c>
      <c r="E79" s="53" t="s">
        <v>43</v>
      </c>
      <c r="F79" s="57">
        <v>133.5</v>
      </c>
      <c r="G79" s="119">
        <v>0</v>
      </c>
      <c r="H79" s="59">
        <f t="shared" si="4"/>
        <v>0</v>
      </c>
      <c r="I79" s="27"/>
      <c r="J79" s="28"/>
      <c r="K79" s="29"/>
      <c r="L79" s="30"/>
      <c r="M79" s="31"/>
      <c r="N79" s="32"/>
      <c r="O79" s="33"/>
      <c r="P79" s="34"/>
      <c r="Q79" s="35"/>
      <c r="R79" s="36"/>
      <c r="S79" s="26"/>
      <c r="T79" s="37"/>
      <c r="U79" s="38"/>
    </row>
    <row r="80" spans="1:21" ht="76.5" x14ac:dyDescent="0.25">
      <c r="A80" s="53" t="s">
        <v>202</v>
      </c>
      <c r="B80" s="54" t="s">
        <v>123</v>
      </c>
      <c r="C80" s="55" t="s">
        <v>40</v>
      </c>
      <c r="D80" s="56" t="s">
        <v>206</v>
      </c>
      <c r="E80" s="53" t="s">
        <v>43</v>
      </c>
      <c r="F80" s="57">
        <v>133.5</v>
      </c>
      <c r="G80" s="119">
        <v>0</v>
      </c>
      <c r="H80" s="59">
        <f t="shared" si="4"/>
        <v>0</v>
      </c>
      <c r="I80" s="27"/>
      <c r="J80" s="28"/>
      <c r="K80" s="29"/>
      <c r="L80" s="30"/>
      <c r="M80" s="31"/>
      <c r="N80" s="32"/>
      <c r="O80" s="33"/>
      <c r="P80" s="34"/>
      <c r="Q80" s="35"/>
      <c r="R80" s="36"/>
      <c r="S80" s="26"/>
      <c r="T80" s="37"/>
      <c r="U80" s="38"/>
    </row>
    <row r="81" spans="1:21" ht="38.25" x14ac:dyDescent="0.25">
      <c r="A81" s="53" t="s">
        <v>203</v>
      </c>
      <c r="B81" s="60" t="s">
        <v>125</v>
      </c>
      <c r="C81" s="55" t="s">
        <v>40</v>
      </c>
      <c r="D81" s="56" t="s">
        <v>207</v>
      </c>
      <c r="E81" s="53" t="s">
        <v>43</v>
      </c>
      <c r="F81" s="57">
        <v>133.5</v>
      </c>
      <c r="G81" s="119">
        <v>0</v>
      </c>
      <c r="H81" s="59">
        <f t="shared" si="4"/>
        <v>0</v>
      </c>
      <c r="I81" s="27"/>
      <c r="J81" s="28"/>
      <c r="K81" s="29"/>
      <c r="L81" s="30"/>
      <c r="M81" s="31"/>
      <c r="N81" s="32"/>
      <c r="O81" s="33"/>
      <c r="P81" s="34"/>
      <c r="Q81" s="35"/>
      <c r="R81" s="36"/>
      <c r="S81" s="26"/>
      <c r="T81" s="37"/>
      <c r="U81" s="38"/>
    </row>
    <row r="82" spans="1:21" ht="76.5" x14ac:dyDescent="0.25">
      <c r="A82" s="53" t="s">
        <v>210</v>
      </c>
      <c r="B82" s="54" t="s">
        <v>208</v>
      </c>
      <c r="C82" s="55" t="s">
        <v>40</v>
      </c>
      <c r="D82" s="56" t="s">
        <v>209</v>
      </c>
      <c r="E82" s="53" t="s">
        <v>59</v>
      </c>
      <c r="F82" s="57">
        <v>134.30000000000001</v>
      </c>
      <c r="G82" s="119">
        <v>0</v>
      </c>
      <c r="H82" s="59">
        <f t="shared" si="4"/>
        <v>0</v>
      </c>
      <c r="I82" s="27"/>
      <c r="J82" s="28"/>
      <c r="K82" s="29"/>
      <c r="L82" s="30"/>
      <c r="M82" s="31"/>
      <c r="N82" s="32"/>
      <c r="O82" s="33"/>
      <c r="P82" s="34"/>
      <c r="Q82" s="35"/>
      <c r="R82" s="36"/>
      <c r="S82" s="26"/>
      <c r="T82" s="37"/>
      <c r="U82" s="38"/>
    </row>
    <row r="83" spans="1:21" ht="38.25" x14ac:dyDescent="0.25">
      <c r="A83" s="53" t="s">
        <v>211</v>
      </c>
      <c r="B83" s="54" t="s">
        <v>212</v>
      </c>
      <c r="C83" s="55" t="s">
        <v>40</v>
      </c>
      <c r="D83" s="56" t="s">
        <v>213</v>
      </c>
      <c r="E83" s="53" t="s">
        <v>43</v>
      </c>
      <c r="F83" s="57">
        <v>68.03</v>
      </c>
      <c r="G83" s="119">
        <v>0</v>
      </c>
      <c r="H83" s="59">
        <f t="shared" si="4"/>
        <v>0</v>
      </c>
      <c r="I83" s="27"/>
      <c r="J83" s="28"/>
      <c r="K83" s="29"/>
      <c r="L83" s="30"/>
      <c r="M83" s="31"/>
      <c r="N83" s="32"/>
      <c r="O83" s="33"/>
      <c r="P83" s="34"/>
      <c r="Q83" s="35"/>
      <c r="R83" s="36"/>
      <c r="S83" s="26"/>
      <c r="T83" s="37"/>
      <c r="U83" s="38"/>
    </row>
    <row r="84" spans="1:21" x14ac:dyDescent="0.25">
      <c r="A84" s="48" t="s">
        <v>214</v>
      </c>
      <c r="B84" s="48"/>
      <c r="C84" s="48"/>
      <c r="D84" s="49" t="s">
        <v>215</v>
      </c>
      <c r="E84" s="49"/>
      <c r="F84" s="49"/>
      <c r="G84" s="51"/>
      <c r="H84" s="52">
        <f>SUM(H85:H86)</f>
        <v>0</v>
      </c>
      <c r="I84" s="46"/>
      <c r="J84" s="3"/>
      <c r="K84" s="4"/>
      <c r="L84" s="3"/>
      <c r="M84" s="3"/>
      <c r="N84" s="4">
        <f>SUM(N86:N246)</f>
        <v>0</v>
      </c>
      <c r="O84" s="3"/>
      <c r="P84" s="3"/>
      <c r="Q84" s="4">
        <f>SUM(Q86:Q246)</f>
        <v>0</v>
      </c>
      <c r="R84" s="4">
        <f>SUM(R86:R246)</f>
        <v>0</v>
      </c>
      <c r="S84" s="5"/>
      <c r="T84" s="5"/>
      <c r="U84" s="5"/>
    </row>
    <row r="85" spans="1:21" ht="38.25" x14ac:dyDescent="0.25">
      <c r="A85" s="53" t="s">
        <v>218</v>
      </c>
      <c r="B85" s="54" t="s">
        <v>216</v>
      </c>
      <c r="C85" s="55" t="s">
        <v>40</v>
      </c>
      <c r="D85" s="56" t="s">
        <v>217</v>
      </c>
      <c r="E85" s="53" t="s">
        <v>56</v>
      </c>
      <c r="F85" s="57">
        <v>2.08</v>
      </c>
      <c r="G85" s="119">
        <v>0</v>
      </c>
      <c r="H85" s="59">
        <f>F85*G85</f>
        <v>0</v>
      </c>
      <c r="I85" s="27"/>
      <c r="J85" s="28"/>
      <c r="K85" s="29"/>
      <c r="L85" s="30"/>
      <c r="M85" s="31"/>
      <c r="N85" s="32"/>
      <c r="O85" s="33"/>
      <c r="P85" s="34"/>
      <c r="Q85" s="35"/>
      <c r="R85" s="36"/>
      <c r="S85" s="26"/>
      <c r="T85" s="37"/>
      <c r="U85" s="38"/>
    </row>
    <row r="86" spans="1:21" ht="25.5" x14ac:dyDescent="0.25">
      <c r="A86" s="53" t="s">
        <v>346</v>
      </c>
      <c r="B86" s="54" t="s">
        <v>216</v>
      </c>
      <c r="C86" s="55" t="s">
        <v>40</v>
      </c>
      <c r="D86" s="56" t="s">
        <v>219</v>
      </c>
      <c r="E86" s="53" t="s">
        <v>56</v>
      </c>
      <c r="F86" s="57">
        <v>3.3119999999999998</v>
      </c>
      <c r="G86" s="119">
        <v>0</v>
      </c>
      <c r="H86" s="59">
        <f>F86*G86</f>
        <v>0</v>
      </c>
      <c r="I86" s="27"/>
      <c r="J86" s="28"/>
      <c r="K86" s="29"/>
      <c r="L86" s="30"/>
      <c r="M86" s="31"/>
      <c r="N86" s="32"/>
      <c r="O86" s="33"/>
      <c r="P86" s="34"/>
      <c r="Q86" s="35"/>
      <c r="R86" s="36"/>
      <c r="S86" s="26"/>
      <c r="T86" s="37"/>
      <c r="U86" s="38"/>
    </row>
    <row r="87" spans="1:21" s="70" customFormat="1" ht="25.5" x14ac:dyDescent="0.25">
      <c r="A87" s="61" t="s">
        <v>222</v>
      </c>
      <c r="B87" s="61"/>
      <c r="C87" s="61"/>
      <c r="D87" s="62" t="s">
        <v>224</v>
      </c>
      <c r="E87" s="62"/>
      <c r="F87" s="62"/>
      <c r="G87" s="64"/>
      <c r="H87" s="65">
        <f>H88+H92+H97+H99+H105+H108+H110+H112+H116</f>
        <v>0</v>
      </c>
      <c r="I87" s="66"/>
      <c r="J87" s="67"/>
      <c r="K87" s="68"/>
      <c r="L87" s="67"/>
      <c r="M87" s="67"/>
      <c r="N87" s="68">
        <f>SUM(N89:N249)</f>
        <v>0</v>
      </c>
      <c r="O87" s="67"/>
      <c r="P87" s="67"/>
      <c r="Q87" s="68">
        <f>SUM(Q89:Q249)</f>
        <v>0</v>
      </c>
      <c r="R87" s="68">
        <f>SUM(R89:R249)</f>
        <v>0</v>
      </c>
      <c r="S87" s="69"/>
      <c r="T87" s="69"/>
      <c r="U87" s="69"/>
    </row>
    <row r="88" spans="1:21" x14ac:dyDescent="0.25">
      <c r="A88" s="48" t="s">
        <v>223</v>
      </c>
      <c r="B88" s="48"/>
      <c r="C88" s="48"/>
      <c r="D88" s="49" t="s">
        <v>225</v>
      </c>
      <c r="E88" s="49"/>
      <c r="F88" s="49"/>
      <c r="G88" s="51"/>
      <c r="H88" s="52">
        <f>SUM(H89:H91)</f>
        <v>0</v>
      </c>
      <c r="I88" s="46"/>
      <c r="J88" s="3"/>
      <c r="K88" s="4"/>
      <c r="L88" s="3"/>
      <c r="M88" s="3"/>
      <c r="N88" s="4">
        <f>SUM(N90:N250)</f>
        <v>0</v>
      </c>
      <c r="O88" s="3"/>
      <c r="P88" s="3"/>
      <c r="Q88" s="4">
        <f>SUM(Q90:Q250)</f>
        <v>0</v>
      </c>
      <c r="R88" s="4">
        <f>SUM(R90:R250)</f>
        <v>0</v>
      </c>
      <c r="S88" s="5"/>
      <c r="T88" s="5"/>
      <c r="U88" s="5"/>
    </row>
    <row r="89" spans="1:21" ht="38.25" x14ac:dyDescent="0.25">
      <c r="A89" s="53" t="s">
        <v>227</v>
      </c>
      <c r="B89" s="54" t="s">
        <v>226</v>
      </c>
      <c r="C89" s="55" t="s">
        <v>40</v>
      </c>
      <c r="D89" s="56" t="s">
        <v>228</v>
      </c>
      <c r="E89" s="53" t="s">
        <v>56</v>
      </c>
      <c r="F89" s="57">
        <v>2.85</v>
      </c>
      <c r="G89" s="119">
        <v>0</v>
      </c>
      <c r="H89" s="59">
        <f>F89*G89</f>
        <v>0</v>
      </c>
      <c r="I89" s="27"/>
      <c r="J89" s="28"/>
      <c r="K89" s="29"/>
      <c r="L89" s="30"/>
      <c r="M89" s="31"/>
      <c r="N89" s="32"/>
      <c r="O89" s="33"/>
      <c r="P89" s="34"/>
      <c r="Q89" s="35"/>
      <c r="R89" s="36"/>
      <c r="S89" s="26"/>
      <c r="T89" s="37"/>
      <c r="U89" s="38"/>
    </row>
    <row r="90" spans="1:21" ht="25.5" x14ac:dyDescent="0.25">
      <c r="A90" s="53" t="s">
        <v>229</v>
      </c>
      <c r="B90" s="54" t="s">
        <v>190</v>
      </c>
      <c r="C90" s="55" t="s">
        <v>40</v>
      </c>
      <c r="D90" s="56" t="s">
        <v>231</v>
      </c>
      <c r="E90" s="53" t="s">
        <v>56</v>
      </c>
      <c r="F90" s="57">
        <v>18.47</v>
      </c>
      <c r="G90" s="119">
        <v>0</v>
      </c>
      <c r="H90" s="59">
        <f>F90*G90</f>
        <v>0</v>
      </c>
      <c r="I90" s="27"/>
      <c r="J90" s="28"/>
      <c r="K90" s="29"/>
      <c r="L90" s="30"/>
      <c r="M90" s="31"/>
      <c r="N90" s="32"/>
      <c r="O90" s="33"/>
      <c r="P90" s="34"/>
      <c r="Q90" s="35"/>
      <c r="R90" s="36"/>
      <c r="S90" s="26"/>
      <c r="T90" s="37"/>
      <c r="U90" s="38"/>
    </row>
    <row r="91" spans="1:21" ht="25.5" x14ac:dyDescent="0.25">
      <c r="A91" s="53" t="s">
        <v>230</v>
      </c>
      <c r="B91" s="54" t="s">
        <v>232</v>
      </c>
      <c r="C91" s="55" t="s">
        <v>40</v>
      </c>
      <c r="D91" s="56" t="s">
        <v>233</v>
      </c>
      <c r="E91" s="53" t="s">
        <v>43</v>
      </c>
      <c r="F91" s="57">
        <v>9.24</v>
      </c>
      <c r="G91" s="119">
        <v>0</v>
      </c>
      <c r="H91" s="59">
        <f>F91*G91</f>
        <v>0</v>
      </c>
      <c r="I91" s="27"/>
      <c r="J91" s="28"/>
      <c r="K91" s="29"/>
      <c r="L91" s="30"/>
      <c r="M91" s="31"/>
      <c r="N91" s="32"/>
      <c r="O91" s="33"/>
      <c r="P91" s="34"/>
      <c r="Q91" s="35"/>
      <c r="R91" s="36"/>
      <c r="S91" s="26"/>
      <c r="T91" s="37"/>
      <c r="U91" s="38"/>
    </row>
    <row r="92" spans="1:21" x14ac:dyDescent="0.25">
      <c r="A92" s="48" t="s">
        <v>238</v>
      </c>
      <c r="B92" s="48"/>
      <c r="C92" s="48"/>
      <c r="D92" s="49" t="s">
        <v>199</v>
      </c>
      <c r="E92" s="49"/>
      <c r="F92" s="49"/>
      <c r="G92" s="51"/>
      <c r="H92" s="52">
        <f>SUM(H93:H96)</f>
        <v>0</v>
      </c>
      <c r="I92" s="46"/>
      <c r="J92" s="3"/>
      <c r="K92" s="4"/>
      <c r="L92" s="3"/>
      <c r="M92" s="3"/>
      <c r="N92" s="4">
        <f>SUM(N94:N254)</f>
        <v>0</v>
      </c>
      <c r="O92" s="3"/>
      <c r="P92" s="3"/>
      <c r="Q92" s="4">
        <f>SUM(Q94:Q254)</f>
        <v>0</v>
      </c>
      <c r="R92" s="4">
        <f>SUM(R94:R254)</f>
        <v>0</v>
      </c>
      <c r="S92" s="5"/>
      <c r="T92" s="5"/>
      <c r="U92" s="5"/>
    </row>
    <row r="93" spans="1:21" ht="38.25" x14ac:dyDescent="0.25">
      <c r="A93" s="53" t="s">
        <v>239</v>
      </c>
      <c r="B93" s="54" t="s">
        <v>129</v>
      </c>
      <c r="C93" s="55" t="s">
        <v>40</v>
      </c>
      <c r="D93" s="56" t="s">
        <v>234</v>
      </c>
      <c r="E93" s="53" t="s">
        <v>43</v>
      </c>
      <c r="F93" s="57">
        <v>35.86</v>
      </c>
      <c r="G93" s="119">
        <v>0</v>
      </c>
      <c r="H93" s="59">
        <f>F93*G93</f>
        <v>0</v>
      </c>
      <c r="I93" s="27"/>
      <c r="J93" s="28"/>
      <c r="K93" s="29"/>
      <c r="L93" s="30"/>
      <c r="M93" s="31"/>
      <c r="N93" s="32"/>
      <c r="O93" s="33"/>
      <c r="P93" s="34"/>
      <c r="Q93" s="35"/>
      <c r="R93" s="36"/>
      <c r="S93" s="26"/>
      <c r="T93" s="37"/>
      <c r="U93" s="38"/>
    </row>
    <row r="94" spans="1:21" ht="76.5" x14ac:dyDescent="0.25">
      <c r="A94" s="53" t="s">
        <v>240</v>
      </c>
      <c r="B94" s="54" t="s">
        <v>123</v>
      </c>
      <c r="C94" s="55" t="s">
        <v>40</v>
      </c>
      <c r="D94" s="56" t="s">
        <v>235</v>
      </c>
      <c r="E94" s="53" t="s">
        <v>43</v>
      </c>
      <c r="F94" s="57">
        <v>35.86</v>
      </c>
      <c r="G94" s="119">
        <v>0</v>
      </c>
      <c r="H94" s="59">
        <f>F94*G94</f>
        <v>0</v>
      </c>
      <c r="I94" s="27"/>
      <c r="J94" s="28"/>
      <c r="K94" s="29"/>
      <c r="L94" s="30"/>
      <c r="M94" s="31"/>
      <c r="N94" s="32"/>
      <c r="O94" s="33"/>
      <c r="P94" s="34"/>
      <c r="Q94" s="35"/>
      <c r="R94" s="36"/>
      <c r="S94" s="26"/>
      <c r="T94" s="37"/>
      <c r="U94" s="38"/>
    </row>
    <row r="95" spans="1:21" ht="38.25" x14ac:dyDescent="0.25">
      <c r="A95" s="53" t="s">
        <v>241</v>
      </c>
      <c r="B95" s="60" t="s">
        <v>125</v>
      </c>
      <c r="C95" s="55" t="s">
        <v>40</v>
      </c>
      <c r="D95" s="56" t="s">
        <v>236</v>
      </c>
      <c r="E95" s="53" t="s">
        <v>43</v>
      </c>
      <c r="F95" s="57">
        <v>35.86</v>
      </c>
      <c r="G95" s="119">
        <v>0</v>
      </c>
      <c r="H95" s="59">
        <f>F95*G95</f>
        <v>0</v>
      </c>
      <c r="I95" s="27"/>
      <c r="J95" s="28"/>
      <c r="K95" s="29"/>
      <c r="L95" s="30"/>
      <c r="M95" s="31"/>
      <c r="N95" s="32"/>
      <c r="O95" s="33"/>
      <c r="P95" s="34"/>
      <c r="Q95" s="35"/>
      <c r="R95" s="36"/>
      <c r="S95" s="26"/>
      <c r="T95" s="37"/>
      <c r="U95" s="38"/>
    </row>
    <row r="96" spans="1:21" ht="76.5" x14ac:dyDescent="0.25">
      <c r="A96" s="53" t="s">
        <v>242</v>
      </c>
      <c r="B96" s="54" t="s">
        <v>208</v>
      </c>
      <c r="C96" s="55" t="s">
        <v>40</v>
      </c>
      <c r="D96" s="56" t="s">
        <v>237</v>
      </c>
      <c r="E96" s="53" t="s">
        <v>59</v>
      </c>
      <c r="F96" s="57">
        <v>24.6</v>
      </c>
      <c r="G96" s="119">
        <v>0</v>
      </c>
      <c r="H96" s="59">
        <f>F96*G96</f>
        <v>0</v>
      </c>
      <c r="I96" s="27"/>
      <c r="J96" s="28"/>
      <c r="K96" s="29"/>
      <c r="L96" s="30"/>
      <c r="M96" s="31"/>
      <c r="N96" s="32"/>
      <c r="O96" s="33"/>
      <c r="P96" s="34"/>
      <c r="Q96" s="35"/>
      <c r="R96" s="36"/>
      <c r="S96" s="26"/>
      <c r="T96" s="37"/>
      <c r="U96" s="38"/>
    </row>
    <row r="97" spans="1:21" x14ac:dyDescent="0.25">
      <c r="A97" s="48" t="s">
        <v>243</v>
      </c>
      <c r="B97" s="48"/>
      <c r="C97" s="48"/>
      <c r="D97" s="49" t="s">
        <v>143</v>
      </c>
      <c r="E97" s="49"/>
      <c r="F97" s="49"/>
      <c r="G97" s="51"/>
      <c r="H97" s="52">
        <f>H98</f>
        <v>0</v>
      </c>
      <c r="I97" s="46"/>
      <c r="J97" s="3"/>
      <c r="K97" s="4"/>
      <c r="L97" s="3"/>
      <c r="M97" s="3"/>
      <c r="N97" s="4">
        <f>SUM(N99:N259)</f>
        <v>0</v>
      </c>
      <c r="O97" s="3"/>
      <c r="P97" s="3"/>
      <c r="Q97" s="4">
        <f>SUM(Q99:Q259)</f>
        <v>0</v>
      </c>
      <c r="R97" s="4">
        <f>SUM(R99:R259)</f>
        <v>0</v>
      </c>
      <c r="S97" s="5"/>
      <c r="T97" s="5"/>
      <c r="U97" s="5"/>
    </row>
    <row r="98" spans="1:21" ht="25.5" x14ac:dyDescent="0.25">
      <c r="A98" s="53" t="s">
        <v>244</v>
      </c>
      <c r="B98" s="54" t="s">
        <v>144</v>
      </c>
      <c r="C98" s="55" t="s">
        <v>40</v>
      </c>
      <c r="D98" s="56" t="s">
        <v>145</v>
      </c>
      <c r="E98" s="53" t="s">
        <v>43</v>
      </c>
      <c r="F98" s="57">
        <f>F91</f>
        <v>9.24</v>
      </c>
      <c r="G98" s="119">
        <v>0</v>
      </c>
      <c r="H98" s="59">
        <f>F98*G98</f>
        <v>0</v>
      </c>
      <c r="I98" s="27"/>
      <c r="J98" s="28"/>
      <c r="K98" s="29"/>
      <c r="L98" s="30"/>
      <c r="M98" s="31"/>
      <c r="N98" s="32"/>
      <c r="O98" s="33"/>
      <c r="P98" s="34"/>
      <c r="Q98" s="35"/>
      <c r="R98" s="36"/>
      <c r="S98" s="26"/>
      <c r="T98" s="37"/>
      <c r="U98" s="38"/>
    </row>
    <row r="99" spans="1:21" x14ac:dyDescent="0.25">
      <c r="A99" s="48" t="s">
        <v>252</v>
      </c>
      <c r="B99" s="48"/>
      <c r="C99" s="48"/>
      <c r="D99" s="49" t="s">
        <v>245</v>
      </c>
      <c r="E99" s="49"/>
      <c r="F99" s="49"/>
      <c r="G99" s="51"/>
      <c r="H99" s="52">
        <f>SUM(H100:H104)</f>
        <v>0</v>
      </c>
      <c r="I99" s="46"/>
      <c r="J99" s="3"/>
      <c r="K99" s="4"/>
      <c r="L99" s="3"/>
      <c r="M99" s="3"/>
      <c r="N99" s="4">
        <f>SUM(N101:N261)</f>
        <v>0</v>
      </c>
      <c r="O99" s="3"/>
      <c r="P99" s="3"/>
      <c r="Q99" s="4">
        <f>SUM(Q101:Q261)</f>
        <v>0</v>
      </c>
      <c r="R99" s="4">
        <f>SUM(R101:R261)</f>
        <v>0</v>
      </c>
      <c r="S99" s="5"/>
      <c r="T99" s="5"/>
      <c r="U99" s="5"/>
    </row>
    <row r="100" spans="1:21" ht="25.5" x14ac:dyDescent="0.25">
      <c r="A100" s="53" t="s">
        <v>251</v>
      </c>
      <c r="B100" s="54" t="s">
        <v>127</v>
      </c>
      <c r="C100" s="55" t="s">
        <v>40</v>
      </c>
      <c r="D100" s="56" t="s">
        <v>246</v>
      </c>
      <c r="E100" s="53" t="s">
        <v>56</v>
      </c>
      <c r="F100" s="57">
        <v>1.56</v>
      </c>
      <c r="G100" s="119">
        <v>0</v>
      </c>
      <c r="H100" s="59">
        <f>F100*G100</f>
        <v>0</v>
      </c>
      <c r="I100" s="27"/>
      <c r="J100" s="28"/>
      <c r="K100" s="29"/>
      <c r="L100" s="30"/>
      <c r="M100" s="31"/>
      <c r="N100" s="32"/>
      <c r="O100" s="33"/>
      <c r="P100" s="34"/>
      <c r="Q100" s="35"/>
      <c r="R100" s="36"/>
      <c r="S100" s="26"/>
      <c r="T100" s="37"/>
      <c r="U100" s="38"/>
    </row>
    <row r="101" spans="1:21" ht="25.5" x14ac:dyDescent="0.25">
      <c r="A101" s="53" t="s">
        <v>253</v>
      </c>
      <c r="B101" s="54" t="s">
        <v>129</v>
      </c>
      <c r="C101" s="55" t="s">
        <v>40</v>
      </c>
      <c r="D101" s="56" t="s">
        <v>247</v>
      </c>
      <c r="E101" s="53" t="s">
        <v>43</v>
      </c>
      <c r="F101" s="57">
        <v>39.020000000000003</v>
      </c>
      <c r="G101" s="119">
        <v>0</v>
      </c>
      <c r="H101" s="59">
        <f>F101*G101</f>
        <v>0</v>
      </c>
      <c r="I101" s="27"/>
      <c r="J101" s="28"/>
      <c r="K101" s="29"/>
      <c r="L101" s="30"/>
      <c r="M101" s="31"/>
      <c r="N101" s="32"/>
      <c r="O101" s="33"/>
      <c r="P101" s="34"/>
      <c r="Q101" s="35"/>
      <c r="R101" s="36"/>
      <c r="S101" s="26"/>
      <c r="T101" s="37"/>
      <c r="U101" s="38"/>
    </row>
    <row r="102" spans="1:21" ht="63.75" x14ac:dyDescent="0.25">
      <c r="A102" s="53" t="s">
        <v>254</v>
      </c>
      <c r="B102" s="54" t="s">
        <v>123</v>
      </c>
      <c r="C102" s="55" t="s">
        <v>40</v>
      </c>
      <c r="D102" s="56" t="s">
        <v>248</v>
      </c>
      <c r="E102" s="53" t="s">
        <v>43</v>
      </c>
      <c r="F102" s="57">
        <v>39.020000000000003</v>
      </c>
      <c r="G102" s="119">
        <v>0</v>
      </c>
      <c r="H102" s="59">
        <f>F102*G102</f>
        <v>0</v>
      </c>
      <c r="I102" s="27"/>
      <c r="J102" s="28"/>
      <c r="K102" s="29"/>
      <c r="L102" s="30"/>
      <c r="M102" s="31"/>
      <c r="N102" s="32"/>
      <c r="O102" s="33"/>
      <c r="P102" s="34"/>
      <c r="Q102" s="35"/>
      <c r="R102" s="36"/>
      <c r="S102" s="26"/>
      <c r="T102" s="37"/>
      <c r="U102" s="38"/>
    </row>
    <row r="103" spans="1:21" ht="38.25" x14ac:dyDescent="0.25">
      <c r="A103" s="53" t="s">
        <v>255</v>
      </c>
      <c r="B103" s="60" t="s">
        <v>125</v>
      </c>
      <c r="C103" s="55" t="s">
        <v>40</v>
      </c>
      <c r="D103" s="56" t="s">
        <v>249</v>
      </c>
      <c r="E103" s="53" t="s">
        <v>43</v>
      </c>
      <c r="F103" s="57">
        <v>39.020000000000003</v>
      </c>
      <c r="G103" s="119">
        <v>0</v>
      </c>
      <c r="H103" s="59">
        <f>F103*G103</f>
        <v>0</v>
      </c>
      <c r="I103" s="27"/>
      <c r="J103" s="28"/>
      <c r="K103" s="29"/>
      <c r="L103" s="30"/>
      <c r="M103" s="31"/>
      <c r="N103" s="32"/>
      <c r="O103" s="33"/>
      <c r="P103" s="34"/>
      <c r="Q103" s="35"/>
      <c r="R103" s="36"/>
      <c r="S103" s="26"/>
      <c r="T103" s="37"/>
      <c r="U103" s="38"/>
    </row>
    <row r="104" spans="1:21" ht="25.5" x14ac:dyDescent="0.25">
      <c r="A104" s="53" t="s">
        <v>256</v>
      </c>
      <c r="B104" s="54" t="s">
        <v>98</v>
      </c>
      <c r="C104" s="55" t="s">
        <v>40</v>
      </c>
      <c r="D104" s="56" t="s">
        <v>250</v>
      </c>
      <c r="E104" s="53" t="s">
        <v>43</v>
      </c>
      <c r="F104" s="57">
        <v>20.25</v>
      </c>
      <c r="G104" s="119">
        <v>0</v>
      </c>
      <c r="H104" s="59">
        <f>F104*G104</f>
        <v>0</v>
      </c>
      <c r="I104" s="27"/>
      <c r="J104" s="28"/>
      <c r="K104" s="29"/>
      <c r="L104" s="30"/>
      <c r="M104" s="31"/>
      <c r="N104" s="32"/>
      <c r="O104" s="33"/>
      <c r="P104" s="34"/>
      <c r="Q104" s="35"/>
      <c r="R104" s="36"/>
      <c r="S104" s="26"/>
      <c r="T104" s="37"/>
      <c r="U104" s="38"/>
    </row>
    <row r="105" spans="1:21" x14ac:dyDescent="0.25">
      <c r="A105" s="48" t="s">
        <v>257</v>
      </c>
      <c r="B105" s="48"/>
      <c r="C105" s="48"/>
      <c r="D105" s="49" t="s">
        <v>97</v>
      </c>
      <c r="E105" s="49"/>
      <c r="F105" s="49"/>
      <c r="G105" s="51"/>
      <c r="H105" s="52">
        <f>SUM(H106:H107)</f>
        <v>0</v>
      </c>
      <c r="I105" s="46"/>
      <c r="J105" s="3"/>
      <c r="K105" s="4"/>
      <c r="L105" s="3"/>
      <c r="M105" s="3"/>
      <c r="N105" s="4">
        <f>SUM(N107:N265)</f>
        <v>0</v>
      </c>
      <c r="O105" s="3"/>
      <c r="P105" s="3"/>
      <c r="Q105" s="4">
        <f>SUM(Q107:Q265)</f>
        <v>0</v>
      </c>
      <c r="R105" s="4">
        <f>SUM(R107:R265)</f>
        <v>0</v>
      </c>
      <c r="S105" s="5"/>
      <c r="T105" s="5"/>
      <c r="U105" s="5"/>
    </row>
    <row r="106" spans="1:21" ht="25.5" x14ac:dyDescent="0.25">
      <c r="A106" s="53" t="s">
        <v>258</v>
      </c>
      <c r="B106" s="54" t="s">
        <v>101</v>
      </c>
      <c r="C106" s="55" t="s">
        <v>40</v>
      </c>
      <c r="D106" s="56" t="s">
        <v>102</v>
      </c>
      <c r="E106" s="53" t="s">
        <v>85</v>
      </c>
      <c r="F106" s="57">
        <f>61.57*3</f>
        <v>184.71</v>
      </c>
      <c r="G106" s="119">
        <v>0</v>
      </c>
      <c r="H106" s="59">
        <f>F106*G106</f>
        <v>0</v>
      </c>
      <c r="I106" s="27"/>
      <c r="J106" s="28"/>
      <c r="K106" s="29"/>
      <c r="L106" s="30"/>
      <c r="M106" s="31"/>
      <c r="N106" s="32"/>
      <c r="O106" s="33"/>
      <c r="P106" s="34"/>
      <c r="Q106" s="35"/>
      <c r="R106" s="36"/>
      <c r="S106" s="26"/>
      <c r="T106" s="37"/>
      <c r="U106" s="38"/>
    </row>
    <row r="107" spans="1:21" ht="51" x14ac:dyDescent="0.25">
      <c r="A107" s="53" t="s">
        <v>259</v>
      </c>
      <c r="B107" s="54" t="s">
        <v>103</v>
      </c>
      <c r="C107" s="55" t="s">
        <v>40</v>
      </c>
      <c r="D107" s="56" t="s">
        <v>104</v>
      </c>
      <c r="E107" s="53" t="s">
        <v>43</v>
      </c>
      <c r="F107" s="57">
        <v>61.57</v>
      </c>
      <c r="G107" s="119">
        <v>0</v>
      </c>
      <c r="H107" s="59">
        <f>F107*G107</f>
        <v>0</v>
      </c>
      <c r="I107" s="27"/>
      <c r="J107" s="28"/>
      <c r="K107" s="29"/>
      <c r="L107" s="30"/>
      <c r="M107" s="31"/>
      <c r="N107" s="32"/>
      <c r="O107" s="33"/>
      <c r="P107" s="34"/>
      <c r="Q107" s="35"/>
      <c r="R107" s="36"/>
      <c r="S107" s="26"/>
      <c r="T107" s="37"/>
      <c r="U107" s="38"/>
    </row>
    <row r="108" spans="1:21" x14ac:dyDescent="0.25">
      <c r="A108" s="48" t="s">
        <v>261</v>
      </c>
      <c r="B108" s="48"/>
      <c r="C108" s="48"/>
      <c r="D108" s="49" t="s">
        <v>133</v>
      </c>
      <c r="E108" s="49"/>
      <c r="F108" s="49"/>
      <c r="G108" s="51"/>
      <c r="H108" s="52">
        <f>H109</f>
        <v>0</v>
      </c>
      <c r="I108" s="46"/>
      <c r="J108" s="3"/>
      <c r="K108" s="4"/>
      <c r="L108" s="3"/>
      <c r="M108" s="3"/>
      <c r="N108" s="4">
        <f>SUM(N110:N268)</f>
        <v>0</v>
      </c>
      <c r="O108" s="3"/>
      <c r="P108" s="3"/>
      <c r="Q108" s="4">
        <f>SUM(Q110:Q268)</f>
        <v>0</v>
      </c>
      <c r="R108" s="4">
        <f>SUM(R110:R268)</f>
        <v>0</v>
      </c>
      <c r="S108" s="5"/>
      <c r="T108" s="5"/>
      <c r="U108" s="5"/>
    </row>
    <row r="109" spans="1:21" ht="25.5" x14ac:dyDescent="0.25">
      <c r="A109" s="53" t="s">
        <v>262</v>
      </c>
      <c r="B109" s="54" t="s">
        <v>135</v>
      </c>
      <c r="C109" s="55" t="s">
        <v>40</v>
      </c>
      <c r="D109" s="56" t="s">
        <v>136</v>
      </c>
      <c r="E109" s="53" t="s">
        <v>43</v>
      </c>
      <c r="F109" s="57">
        <f>F93</f>
        <v>35.86</v>
      </c>
      <c r="G109" s="119">
        <v>0</v>
      </c>
      <c r="H109" s="59">
        <f>F109*G109</f>
        <v>0</v>
      </c>
      <c r="I109" s="27"/>
      <c r="J109" s="28"/>
      <c r="K109" s="29"/>
      <c r="L109" s="30"/>
      <c r="M109" s="31"/>
      <c r="N109" s="32"/>
      <c r="O109" s="33"/>
      <c r="P109" s="34"/>
      <c r="Q109" s="35"/>
      <c r="R109" s="36"/>
      <c r="S109" s="26"/>
      <c r="T109" s="37"/>
      <c r="U109" s="38"/>
    </row>
    <row r="110" spans="1:21" x14ac:dyDescent="0.25">
      <c r="A110" s="48" t="s">
        <v>263</v>
      </c>
      <c r="B110" s="48"/>
      <c r="C110" s="48"/>
      <c r="D110" s="49" t="s">
        <v>142</v>
      </c>
      <c r="E110" s="49"/>
      <c r="F110" s="49"/>
      <c r="G110" s="51"/>
      <c r="H110" s="52">
        <f>H111</f>
        <v>0</v>
      </c>
      <c r="I110" s="46"/>
      <c r="J110" s="3"/>
      <c r="K110" s="4"/>
      <c r="L110" s="3"/>
      <c r="M110" s="3"/>
      <c r="N110" s="4">
        <f>SUM(N112:N270)</f>
        <v>0</v>
      </c>
      <c r="O110" s="3"/>
      <c r="P110" s="3"/>
      <c r="Q110" s="4">
        <f>SUM(Q112:Q270)</f>
        <v>0</v>
      </c>
      <c r="R110" s="4">
        <f>SUM(R112:R270)</f>
        <v>0</v>
      </c>
      <c r="S110" s="5"/>
      <c r="T110" s="5"/>
      <c r="U110" s="5"/>
    </row>
    <row r="111" spans="1:21" ht="25.5" x14ac:dyDescent="0.25">
      <c r="A111" s="53" t="s">
        <v>264</v>
      </c>
      <c r="B111" s="54" t="s">
        <v>140</v>
      </c>
      <c r="C111" s="55" t="s">
        <v>40</v>
      </c>
      <c r="D111" s="56" t="s">
        <v>141</v>
      </c>
      <c r="E111" s="53" t="s">
        <v>59</v>
      </c>
      <c r="F111" s="57">
        <v>15.5</v>
      </c>
      <c r="G111" s="119">
        <v>0</v>
      </c>
      <c r="H111" s="59">
        <f>F111*G111</f>
        <v>0</v>
      </c>
      <c r="I111" s="27"/>
      <c r="J111" s="28"/>
      <c r="K111" s="29"/>
      <c r="L111" s="30"/>
      <c r="M111" s="31"/>
      <c r="N111" s="32"/>
      <c r="O111" s="33"/>
      <c r="P111" s="34"/>
      <c r="Q111" s="35"/>
      <c r="R111" s="36"/>
      <c r="S111" s="26"/>
      <c r="T111" s="37"/>
      <c r="U111" s="38"/>
    </row>
    <row r="112" spans="1:21" x14ac:dyDescent="0.25">
      <c r="A112" s="48" t="s">
        <v>266</v>
      </c>
      <c r="B112" s="48"/>
      <c r="C112" s="48"/>
      <c r="D112" s="49" t="s">
        <v>147</v>
      </c>
      <c r="E112" s="49"/>
      <c r="F112" s="49"/>
      <c r="G112" s="51"/>
      <c r="H112" s="52">
        <f>SUM(H113:H115)</f>
        <v>0</v>
      </c>
      <c r="I112" s="46"/>
      <c r="J112" s="3"/>
      <c r="K112" s="4"/>
      <c r="L112" s="3"/>
      <c r="M112" s="3"/>
      <c r="N112" s="4">
        <f>SUM(N115:N275)</f>
        <v>0</v>
      </c>
      <c r="O112" s="3"/>
      <c r="P112" s="3"/>
      <c r="Q112" s="4">
        <f>SUM(Q115:Q275)</f>
        <v>0</v>
      </c>
      <c r="R112" s="4">
        <f>SUM(R115:R275)</f>
        <v>0</v>
      </c>
      <c r="S112" s="5"/>
      <c r="T112" s="5"/>
      <c r="U112" s="5"/>
    </row>
    <row r="113" spans="1:21" ht="25.5" x14ac:dyDescent="0.25">
      <c r="A113" s="53" t="s">
        <v>265</v>
      </c>
      <c r="B113" s="54" t="s">
        <v>148</v>
      </c>
      <c r="C113" s="55" t="s">
        <v>40</v>
      </c>
      <c r="D113" s="56" t="s">
        <v>149</v>
      </c>
      <c r="E113" s="53" t="s">
        <v>43</v>
      </c>
      <c r="F113" s="57">
        <f>F109</f>
        <v>35.86</v>
      </c>
      <c r="G113" s="119">
        <v>0</v>
      </c>
      <c r="H113" s="59">
        <f>F113*G113</f>
        <v>0</v>
      </c>
      <c r="I113" s="27"/>
      <c r="J113" s="28"/>
      <c r="K113" s="29"/>
      <c r="L113" s="30"/>
      <c r="M113" s="31"/>
      <c r="N113" s="32"/>
      <c r="O113" s="33"/>
      <c r="P113" s="34"/>
      <c r="Q113" s="35"/>
      <c r="R113" s="36"/>
      <c r="S113" s="26"/>
      <c r="T113" s="37"/>
      <c r="U113" s="38"/>
    </row>
    <row r="114" spans="1:21" ht="25.5" x14ac:dyDescent="0.25">
      <c r="A114" s="53" t="s">
        <v>267</v>
      </c>
      <c r="B114" s="54" t="s">
        <v>150</v>
      </c>
      <c r="C114" s="55" t="s">
        <v>40</v>
      </c>
      <c r="D114" s="56" t="s">
        <v>276</v>
      </c>
      <c r="E114" s="53" t="s">
        <v>43</v>
      </c>
      <c r="F114" s="57">
        <f>35.86*4</f>
        <v>143.44</v>
      </c>
      <c r="G114" s="119">
        <v>0</v>
      </c>
      <c r="H114" s="59">
        <f>F114*G114</f>
        <v>0</v>
      </c>
      <c r="I114" s="27"/>
      <c r="J114" s="28"/>
      <c r="K114" s="29"/>
      <c r="L114" s="30"/>
      <c r="M114" s="31"/>
      <c r="N114" s="32"/>
      <c r="O114" s="33"/>
      <c r="P114" s="34"/>
      <c r="Q114" s="35"/>
      <c r="R114" s="36"/>
      <c r="S114" s="26"/>
      <c r="T114" s="37"/>
      <c r="U114" s="38"/>
    </row>
    <row r="115" spans="1:21" ht="38.25" x14ac:dyDescent="0.25">
      <c r="A115" s="53" t="s">
        <v>277</v>
      </c>
      <c r="B115" s="54" t="s">
        <v>150</v>
      </c>
      <c r="C115" s="55" t="s">
        <v>40</v>
      </c>
      <c r="D115" s="56" t="s">
        <v>260</v>
      </c>
      <c r="E115" s="53" t="s">
        <v>43</v>
      </c>
      <c r="F115" s="57">
        <f>60*5.8</f>
        <v>348</v>
      </c>
      <c r="G115" s="119">
        <v>0</v>
      </c>
      <c r="H115" s="59">
        <f>F115*G115</f>
        <v>0</v>
      </c>
      <c r="I115" s="27"/>
      <c r="J115" s="28"/>
      <c r="K115" s="29"/>
      <c r="L115" s="30"/>
      <c r="M115" s="31"/>
      <c r="N115" s="32"/>
      <c r="O115" s="33"/>
      <c r="P115" s="34"/>
      <c r="Q115" s="35"/>
      <c r="R115" s="36"/>
      <c r="S115" s="26"/>
      <c r="T115" s="37"/>
      <c r="U115" s="38"/>
    </row>
    <row r="116" spans="1:21" x14ac:dyDescent="0.25">
      <c r="A116" s="48" t="s">
        <v>268</v>
      </c>
      <c r="B116" s="48"/>
      <c r="C116" s="48"/>
      <c r="D116" s="49" t="s">
        <v>166</v>
      </c>
      <c r="E116" s="49"/>
      <c r="F116" s="49"/>
      <c r="G116" s="51"/>
      <c r="H116" s="52">
        <f>SUM(H117:H123)</f>
        <v>0</v>
      </c>
      <c r="I116" s="46"/>
      <c r="J116" s="3"/>
      <c r="K116" s="4"/>
      <c r="L116" s="3"/>
      <c r="M116" s="3"/>
      <c r="N116" s="4">
        <f>SUM(N118:N278)</f>
        <v>0</v>
      </c>
      <c r="O116" s="3"/>
      <c r="P116" s="3"/>
      <c r="Q116" s="4">
        <f>SUM(Q118:Q278)</f>
        <v>0</v>
      </c>
      <c r="R116" s="4">
        <f>SUM(R118:R278)</f>
        <v>0</v>
      </c>
      <c r="S116" s="5"/>
      <c r="T116" s="5"/>
      <c r="U116" s="5"/>
    </row>
    <row r="117" spans="1:21" ht="25.5" x14ac:dyDescent="0.25">
      <c r="A117" s="53" t="s">
        <v>269</v>
      </c>
      <c r="B117" s="54" t="s">
        <v>174</v>
      </c>
      <c r="C117" s="55" t="s">
        <v>40</v>
      </c>
      <c r="D117" s="56" t="s">
        <v>175</v>
      </c>
      <c r="E117" s="53" t="s">
        <v>59</v>
      </c>
      <c r="F117" s="57">
        <v>25</v>
      </c>
      <c r="G117" s="119">
        <v>0</v>
      </c>
      <c r="H117" s="59">
        <f t="shared" ref="H117:H123" si="5">F117*G117</f>
        <v>0</v>
      </c>
      <c r="I117" s="27"/>
      <c r="J117" s="28"/>
      <c r="K117" s="29"/>
      <c r="L117" s="30"/>
      <c r="M117" s="31"/>
      <c r="N117" s="32"/>
      <c r="O117" s="33"/>
      <c r="P117" s="34"/>
      <c r="Q117" s="35"/>
      <c r="R117" s="36"/>
      <c r="S117" s="26"/>
      <c r="T117" s="37"/>
      <c r="U117" s="38"/>
    </row>
    <row r="118" spans="1:21" ht="25.5" x14ac:dyDescent="0.25">
      <c r="A118" s="53" t="s">
        <v>270</v>
      </c>
      <c r="B118" s="54" t="s">
        <v>176</v>
      </c>
      <c r="C118" s="55" t="s">
        <v>40</v>
      </c>
      <c r="D118" s="56" t="s">
        <v>177</v>
      </c>
      <c r="E118" s="53" t="s">
        <v>59</v>
      </c>
      <c r="F118" s="57">
        <v>50</v>
      </c>
      <c r="G118" s="119">
        <v>0</v>
      </c>
      <c r="H118" s="59">
        <f t="shared" si="5"/>
        <v>0</v>
      </c>
      <c r="I118" s="27"/>
      <c r="J118" s="28"/>
      <c r="K118" s="29"/>
      <c r="L118" s="30"/>
      <c r="M118" s="31"/>
      <c r="N118" s="32"/>
      <c r="O118" s="33"/>
      <c r="P118" s="34"/>
      <c r="Q118" s="35"/>
      <c r="R118" s="36"/>
      <c r="S118" s="26"/>
      <c r="T118" s="37"/>
      <c r="U118" s="38"/>
    </row>
    <row r="119" spans="1:21" ht="25.5" x14ac:dyDescent="0.25">
      <c r="A119" s="53" t="s">
        <v>271</v>
      </c>
      <c r="B119" s="54" t="s">
        <v>178</v>
      </c>
      <c r="C119" s="55" t="s">
        <v>40</v>
      </c>
      <c r="D119" s="56" t="s">
        <v>179</v>
      </c>
      <c r="E119" s="53" t="s">
        <v>163</v>
      </c>
      <c r="F119" s="57">
        <v>4</v>
      </c>
      <c r="G119" s="119">
        <v>0</v>
      </c>
      <c r="H119" s="59">
        <f t="shared" si="5"/>
        <v>0</v>
      </c>
      <c r="I119" s="27"/>
      <c r="J119" s="28"/>
      <c r="K119" s="29"/>
      <c r="L119" s="30"/>
      <c r="M119" s="31"/>
      <c r="N119" s="32"/>
      <c r="O119" s="33"/>
      <c r="P119" s="34"/>
      <c r="Q119" s="35"/>
      <c r="R119" s="36"/>
      <c r="S119" s="26"/>
      <c r="T119" s="37"/>
      <c r="U119" s="38"/>
    </row>
    <row r="120" spans="1:21" ht="25.5" x14ac:dyDescent="0.25">
      <c r="A120" s="53" t="s">
        <v>272</v>
      </c>
      <c r="B120" s="54" t="s">
        <v>180</v>
      </c>
      <c r="C120" s="55" t="s">
        <v>40</v>
      </c>
      <c r="D120" s="56" t="s">
        <v>181</v>
      </c>
      <c r="E120" s="53" t="s">
        <v>163</v>
      </c>
      <c r="F120" s="57">
        <v>3</v>
      </c>
      <c r="G120" s="119">
        <v>0</v>
      </c>
      <c r="H120" s="59">
        <f t="shared" si="5"/>
        <v>0</v>
      </c>
      <c r="I120" s="27"/>
      <c r="J120" s="28"/>
      <c r="K120" s="29"/>
      <c r="L120" s="30"/>
      <c r="M120" s="31"/>
      <c r="N120" s="32"/>
      <c r="O120" s="33"/>
      <c r="P120" s="34"/>
      <c r="Q120" s="35"/>
      <c r="R120" s="36"/>
      <c r="S120" s="26"/>
      <c r="T120" s="37"/>
      <c r="U120" s="38"/>
    </row>
    <row r="121" spans="1:21" ht="25.5" x14ac:dyDescent="0.25">
      <c r="A121" s="53" t="s">
        <v>273</v>
      </c>
      <c r="B121" s="54" t="s">
        <v>182</v>
      </c>
      <c r="C121" s="55" t="s">
        <v>40</v>
      </c>
      <c r="D121" s="56" t="s">
        <v>183</v>
      </c>
      <c r="E121" s="53" t="s">
        <v>184</v>
      </c>
      <c r="F121" s="57">
        <v>4</v>
      </c>
      <c r="G121" s="119">
        <v>0</v>
      </c>
      <c r="H121" s="59">
        <f t="shared" si="5"/>
        <v>0</v>
      </c>
      <c r="I121" s="27"/>
      <c r="J121" s="28"/>
      <c r="K121" s="29"/>
      <c r="L121" s="30"/>
      <c r="M121" s="31"/>
      <c r="N121" s="32"/>
      <c r="O121" s="33"/>
      <c r="P121" s="34"/>
      <c r="Q121" s="35"/>
      <c r="R121" s="36"/>
      <c r="S121" s="26"/>
      <c r="T121" s="37"/>
      <c r="U121" s="38"/>
    </row>
    <row r="122" spans="1:21" ht="25.5" x14ac:dyDescent="0.25">
      <c r="A122" s="53" t="s">
        <v>274</v>
      </c>
      <c r="B122" s="54" t="s">
        <v>185</v>
      </c>
      <c r="C122" s="55" t="s">
        <v>40</v>
      </c>
      <c r="D122" s="56" t="s">
        <v>186</v>
      </c>
      <c r="E122" s="53" t="s">
        <v>184</v>
      </c>
      <c r="F122" s="57">
        <v>3</v>
      </c>
      <c r="G122" s="119">
        <v>0</v>
      </c>
      <c r="H122" s="59">
        <f t="shared" si="5"/>
        <v>0</v>
      </c>
      <c r="I122" s="27"/>
      <c r="J122" s="28"/>
      <c r="K122" s="29"/>
      <c r="L122" s="30"/>
      <c r="M122" s="31"/>
      <c r="N122" s="32"/>
      <c r="O122" s="33"/>
      <c r="P122" s="34"/>
      <c r="Q122" s="35"/>
      <c r="R122" s="36"/>
      <c r="S122" s="26"/>
      <c r="T122" s="37"/>
      <c r="U122" s="38"/>
    </row>
    <row r="123" spans="1:21" ht="51" x14ac:dyDescent="0.25">
      <c r="A123" s="53" t="s">
        <v>275</v>
      </c>
      <c r="B123" s="54" t="s">
        <v>187</v>
      </c>
      <c r="C123" s="55" t="s">
        <v>40</v>
      </c>
      <c r="D123" s="56" t="s">
        <v>221</v>
      </c>
      <c r="E123" s="53" t="s">
        <v>163</v>
      </c>
      <c r="F123" s="57">
        <v>6</v>
      </c>
      <c r="G123" s="119">
        <v>0</v>
      </c>
      <c r="H123" s="59">
        <f t="shared" si="5"/>
        <v>0</v>
      </c>
      <c r="I123" s="27"/>
      <c r="J123" s="28"/>
      <c r="K123" s="29"/>
      <c r="L123" s="30"/>
      <c r="M123" s="31"/>
      <c r="N123" s="32"/>
      <c r="O123" s="33"/>
      <c r="P123" s="34"/>
      <c r="Q123" s="35"/>
      <c r="R123" s="36"/>
      <c r="S123" s="26"/>
      <c r="T123" s="37"/>
      <c r="U123" s="38"/>
    </row>
    <row r="124" spans="1:21" s="70" customFormat="1" x14ac:dyDescent="0.25">
      <c r="A124" s="61" t="s">
        <v>278</v>
      </c>
      <c r="B124" s="61"/>
      <c r="C124" s="61"/>
      <c r="D124" s="62" t="s">
        <v>279</v>
      </c>
      <c r="E124" s="62"/>
      <c r="F124" s="62"/>
      <c r="G124" s="64"/>
      <c r="H124" s="65">
        <f>SUM(H125:H138)</f>
        <v>0</v>
      </c>
      <c r="I124" s="66"/>
      <c r="J124" s="67"/>
      <c r="K124" s="68"/>
      <c r="L124" s="67"/>
      <c r="M124" s="67"/>
      <c r="N124" s="68">
        <f>SUM(N125:N286)</f>
        <v>0</v>
      </c>
      <c r="O124" s="67"/>
      <c r="P124" s="67"/>
      <c r="Q124" s="68">
        <f>SUM(Q125:Q286)</f>
        <v>0</v>
      </c>
      <c r="R124" s="68">
        <f>SUM(R125:R286)</f>
        <v>0</v>
      </c>
      <c r="S124" s="69"/>
      <c r="T124" s="69"/>
      <c r="U124" s="69"/>
    </row>
    <row r="125" spans="1:21" ht="25.5" x14ac:dyDescent="0.25">
      <c r="A125" s="53" t="s">
        <v>347</v>
      </c>
      <c r="B125" s="54" t="s">
        <v>280</v>
      </c>
      <c r="C125" s="55" t="s">
        <v>40</v>
      </c>
      <c r="D125" s="56" t="s">
        <v>281</v>
      </c>
      <c r="E125" s="53" t="s">
        <v>43</v>
      </c>
      <c r="F125" s="57">
        <v>577.6</v>
      </c>
      <c r="G125" s="119">
        <v>0</v>
      </c>
      <c r="H125" s="59">
        <f t="shared" ref="H125:H138" si="6">F125*G125</f>
        <v>0</v>
      </c>
      <c r="I125" s="27"/>
      <c r="J125" s="28"/>
      <c r="K125" s="29"/>
      <c r="L125" s="30"/>
      <c r="M125" s="31"/>
      <c r="N125" s="32"/>
      <c r="O125" s="33"/>
      <c r="P125" s="34"/>
      <c r="Q125" s="35"/>
      <c r="R125" s="36"/>
      <c r="S125" s="26"/>
      <c r="T125" s="37"/>
      <c r="U125" s="38"/>
    </row>
    <row r="126" spans="1:21" ht="25.5" x14ac:dyDescent="0.25">
      <c r="A126" s="53" t="s">
        <v>348</v>
      </c>
      <c r="B126" s="54" t="s">
        <v>194</v>
      </c>
      <c r="C126" s="55" t="s">
        <v>40</v>
      </c>
      <c r="D126" s="56" t="s">
        <v>385</v>
      </c>
      <c r="E126" s="53" t="s">
        <v>43</v>
      </c>
      <c r="F126" s="57">
        <v>320</v>
      </c>
      <c r="G126" s="119">
        <v>0</v>
      </c>
      <c r="H126" s="59">
        <f t="shared" si="6"/>
        <v>0</v>
      </c>
      <c r="I126" s="27"/>
      <c r="J126" s="28"/>
      <c r="K126" s="29"/>
      <c r="L126" s="30"/>
      <c r="M126" s="31"/>
      <c r="N126" s="32"/>
      <c r="O126" s="33"/>
      <c r="P126" s="34"/>
      <c r="Q126" s="35"/>
      <c r="R126" s="36"/>
      <c r="S126" s="26"/>
      <c r="T126" s="37"/>
      <c r="U126" s="38"/>
    </row>
    <row r="127" spans="1:21" ht="51" x14ac:dyDescent="0.25">
      <c r="A127" s="53" t="s">
        <v>349</v>
      </c>
      <c r="B127" s="54" t="s">
        <v>103</v>
      </c>
      <c r="C127" s="55" t="s">
        <v>40</v>
      </c>
      <c r="D127" s="56" t="s">
        <v>336</v>
      </c>
      <c r="E127" s="53" t="s">
        <v>43</v>
      </c>
      <c r="F127" s="57">
        <v>320</v>
      </c>
      <c r="G127" s="119">
        <v>0</v>
      </c>
      <c r="H127" s="59">
        <f t="shared" si="6"/>
        <v>0</v>
      </c>
      <c r="I127" s="27"/>
      <c r="J127" s="28"/>
      <c r="K127" s="29"/>
      <c r="L127" s="30"/>
      <c r="M127" s="31"/>
      <c r="N127" s="32"/>
      <c r="O127" s="33"/>
      <c r="P127" s="34"/>
      <c r="Q127" s="35"/>
      <c r="R127" s="36"/>
      <c r="S127" s="26"/>
      <c r="T127" s="37"/>
      <c r="U127" s="38"/>
    </row>
    <row r="128" spans="1:21" ht="25.5" x14ac:dyDescent="0.25">
      <c r="A128" s="53" t="s">
        <v>350</v>
      </c>
      <c r="B128" s="54" t="s">
        <v>282</v>
      </c>
      <c r="C128" s="55" t="s">
        <v>40</v>
      </c>
      <c r="D128" s="56" t="s">
        <v>283</v>
      </c>
      <c r="E128" s="53" t="s">
        <v>163</v>
      </c>
      <c r="F128" s="57">
        <v>17</v>
      </c>
      <c r="G128" s="119">
        <v>0</v>
      </c>
      <c r="H128" s="59">
        <f t="shared" si="6"/>
        <v>0</v>
      </c>
      <c r="I128" s="27"/>
      <c r="J128" s="28"/>
      <c r="K128" s="29"/>
      <c r="L128" s="30"/>
      <c r="M128" s="31"/>
      <c r="N128" s="32"/>
      <c r="O128" s="33"/>
      <c r="P128" s="34"/>
      <c r="Q128" s="35"/>
      <c r="R128" s="36"/>
      <c r="S128" s="26"/>
      <c r="T128" s="37"/>
      <c r="U128" s="38"/>
    </row>
    <row r="129" spans="1:21" ht="63.75" x14ac:dyDescent="0.25">
      <c r="A129" s="53" t="s">
        <v>351</v>
      </c>
      <c r="B129" s="54" t="s">
        <v>123</v>
      </c>
      <c r="C129" s="55" t="s">
        <v>40</v>
      </c>
      <c r="D129" s="56" t="s">
        <v>248</v>
      </c>
      <c r="E129" s="53" t="s">
        <v>43</v>
      </c>
      <c r="F129" s="57">
        <v>180</v>
      </c>
      <c r="G129" s="119">
        <v>0</v>
      </c>
      <c r="H129" s="59">
        <f t="shared" si="6"/>
        <v>0</v>
      </c>
      <c r="I129" s="27"/>
      <c r="J129" s="28"/>
      <c r="K129" s="29"/>
      <c r="L129" s="30"/>
      <c r="M129" s="31"/>
      <c r="N129" s="32"/>
      <c r="O129" s="33"/>
      <c r="P129" s="34"/>
      <c r="Q129" s="35"/>
      <c r="R129" s="36"/>
      <c r="S129" s="26"/>
      <c r="T129" s="37"/>
      <c r="U129" s="38"/>
    </row>
    <row r="130" spans="1:21" ht="38.25" x14ac:dyDescent="0.25">
      <c r="A130" s="53" t="s">
        <v>352</v>
      </c>
      <c r="B130" s="60" t="s">
        <v>125</v>
      </c>
      <c r="C130" s="55" t="s">
        <v>40</v>
      </c>
      <c r="D130" s="56" t="s">
        <v>249</v>
      </c>
      <c r="E130" s="53" t="s">
        <v>43</v>
      </c>
      <c r="F130" s="57">
        <v>180</v>
      </c>
      <c r="G130" s="119">
        <v>0</v>
      </c>
      <c r="H130" s="59">
        <f t="shared" si="6"/>
        <v>0</v>
      </c>
      <c r="I130" s="27"/>
      <c r="J130" s="28"/>
      <c r="K130" s="29"/>
      <c r="L130" s="30"/>
      <c r="M130" s="31"/>
      <c r="N130" s="32"/>
      <c r="O130" s="33"/>
      <c r="P130" s="34"/>
      <c r="Q130" s="35"/>
      <c r="R130" s="36"/>
      <c r="S130" s="26"/>
      <c r="T130" s="37"/>
      <c r="U130" s="38"/>
    </row>
    <row r="131" spans="1:21" ht="51" x14ac:dyDescent="0.25">
      <c r="A131" s="53" t="s">
        <v>353</v>
      </c>
      <c r="B131" s="54" t="s">
        <v>386</v>
      </c>
      <c r="C131" s="55" t="s">
        <v>40</v>
      </c>
      <c r="D131" s="56" t="s">
        <v>387</v>
      </c>
      <c r="E131" s="53" t="s">
        <v>43</v>
      </c>
      <c r="F131" s="57">
        <v>155</v>
      </c>
      <c r="G131" s="119">
        <v>0</v>
      </c>
      <c r="H131" s="59">
        <f t="shared" si="6"/>
        <v>0</v>
      </c>
      <c r="I131" s="27"/>
      <c r="J131" s="28"/>
      <c r="K131" s="29"/>
      <c r="L131" s="30"/>
      <c r="M131" s="31"/>
      <c r="N131" s="32"/>
      <c r="O131" s="33"/>
      <c r="P131" s="34"/>
      <c r="Q131" s="35"/>
      <c r="R131" s="36"/>
      <c r="S131" s="26"/>
      <c r="T131" s="37"/>
      <c r="U131" s="38"/>
    </row>
    <row r="132" spans="1:21" ht="25.5" x14ac:dyDescent="0.25">
      <c r="A132" s="53" t="s">
        <v>354</v>
      </c>
      <c r="B132" s="54" t="s">
        <v>127</v>
      </c>
      <c r="C132" s="55" t="s">
        <v>40</v>
      </c>
      <c r="D132" s="56" t="s">
        <v>284</v>
      </c>
      <c r="E132" s="53" t="s">
        <v>56</v>
      </c>
      <c r="F132" s="57">
        <f>197*0.04</f>
        <v>7.88</v>
      </c>
      <c r="G132" s="119">
        <v>0</v>
      </c>
      <c r="H132" s="59">
        <f t="shared" si="6"/>
        <v>0</v>
      </c>
      <c r="I132" s="27"/>
      <c r="J132" s="28"/>
      <c r="K132" s="29"/>
      <c r="L132" s="30"/>
      <c r="M132" s="31"/>
      <c r="N132" s="32"/>
      <c r="O132" s="33"/>
      <c r="P132" s="34"/>
      <c r="Q132" s="35"/>
      <c r="R132" s="36"/>
      <c r="S132" s="26"/>
      <c r="T132" s="37"/>
      <c r="U132" s="38"/>
    </row>
    <row r="133" spans="1:21" ht="25.5" x14ac:dyDescent="0.25">
      <c r="A133" s="53" t="s">
        <v>355</v>
      </c>
      <c r="B133" s="54" t="s">
        <v>118</v>
      </c>
      <c r="C133" s="55" t="s">
        <v>40</v>
      </c>
      <c r="D133" s="56" t="s">
        <v>285</v>
      </c>
      <c r="E133" s="53" t="s">
        <v>43</v>
      </c>
      <c r="F133" s="57">
        <v>200</v>
      </c>
      <c r="G133" s="119">
        <v>0</v>
      </c>
      <c r="H133" s="59">
        <f t="shared" si="6"/>
        <v>0</v>
      </c>
      <c r="I133" s="27"/>
      <c r="J133" s="28"/>
      <c r="K133" s="29"/>
      <c r="L133" s="30"/>
      <c r="M133" s="31"/>
      <c r="N133" s="32"/>
      <c r="O133" s="33"/>
      <c r="P133" s="34"/>
      <c r="Q133" s="35"/>
      <c r="R133" s="36"/>
      <c r="S133" s="26"/>
      <c r="T133" s="37"/>
      <c r="U133" s="38"/>
    </row>
    <row r="134" spans="1:21" ht="25.5" x14ac:dyDescent="0.25">
      <c r="A134" s="53" t="s">
        <v>356</v>
      </c>
      <c r="B134" s="54" t="s">
        <v>116</v>
      </c>
      <c r="C134" s="55" t="s">
        <v>40</v>
      </c>
      <c r="D134" s="56" t="s">
        <v>286</v>
      </c>
      <c r="E134" s="53" t="s">
        <v>43</v>
      </c>
      <c r="F134" s="57">
        <f>F133+F135</f>
        <v>380</v>
      </c>
      <c r="G134" s="119">
        <v>0</v>
      </c>
      <c r="H134" s="59">
        <f t="shared" si="6"/>
        <v>0</v>
      </c>
      <c r="I134" s="27"/>
      <c r="J134" s="28"/>
      <c r="K134" s="29"/>
      <c r="L134" s="30"/>
      <c r="M134" s="31"/>
      <c r="N134" s="32"/>
      <c r="O134" s="33"/>
      <c r="P134" s="34"/>
      <c r="Q134" s="35"/>
      <c r="R134" s="36"/>
      <c r="S134" s="26"/>
      <c r="T134" s="37"/>
      <c r="U134" s="38"/>
    </row>
    <row r="135" spans="1:21" ht="25.5" x14ac:dyDescent="0.25">
      <c r="A135" s="53" t="s">
        <v>357</v>
      </c>
      <c r="B135" s="54" t="s">
        <v>121</v>
      </c>
      <c r="C135" s="55" t="s">
        <v>40</v>
      </c>
      <c r="D135" s="56" t="s">
        <v>287</v>
      </c>
      <c r="E135" s="53" t="s">
        <v>43</v>
      </c>
      <c r="F135" s="57">
        <f>F129</f>
        <v>180</v>
      </c>
      <c r="G135" s="119">
        <v>0</v>
      </c>
      <c r="H135" s="59">
        <f t="shared" si="6"/>
        <v>0</v>
      </c>
      <c r="I135" s="27"/>
      <c r="J135" s="28"/>
      <c r="K135" s="29"/>
      <c r="L135" s="30"/>
      <c r="M135" s="31"/>
      <c r="N135" s="32"/>
      <c r="O135" s="33"/>
      <c r="P135" s="34"/>
      <c r="Q135" s="35"/>
      <c r="R135" s="36"/>
      <c r="S135" s="26"/>
      <c r="T135" s="37"/>
      <c r="U135" s="38"/>
    </row>
    <row r="136" spans="1:21" ht="25.5" x14ac:dyDescent="0.25">
      <c r="A136" s="53" t="s">
        <v>358</v>
      </c>
      <c r="B136" s="54" t="s">
        <v>148</v>
      </c>
      <c r="C136" s="55" t="s">
        <v>40</v>
      </c>
      <c r="D136" s="56" t="s">
        <v>149</v>
      </c>
      <c r="E136" s="53" t="s">
        <v>43</v>
      </c>
      <c r="F136" s="57">
        <v>500</v>
      </c>
      <c r="G136" s="119">
        <v>0</v>
      </c>
      <c r="H136" s="59">
        <f t="shared" si="6"/>
        <v>0</v>
      </c>
      <c r="I136" s="27"/>
      <c r="J136" s="28"/>
      <c r="K136" s="29"/>
      <c r="L136" s="30"/>
      <c r="M136" s="31"/>
      <c r="N136" s="32"/>
      <c r="O136" s="33"/>
      <c r="P136" s="34"/>
      <c r="Q136" s="35"/>
      <c r="R136" s="36"/>
      <c r="S136" s="26"/>
      <c r="T136" s="37"/>
      <c r="U136" s="38"/>
    </row>
    <row r="137" spans="1:21" ht="38.25" x14ac:dyDescent="0.25">
      <c r="A137" s="53" t="s">
        <v>359</v>
      </c>
      <c r="B137" s="54" t="s">
        <v>318</v>
      </c>
      <c r="C137" s="55" t="s">
        <v>40</v>
      </c>
      <c r="D137" s="56" t="s">
        <v>228</v>
      </c>
      <c r="E137" s="53" t="s">
        <v>56</v>
      </c>
      <c r="F137" s="57">
        <v>8.4</v>
      </c>
      <c r="G137" s="119">
        <v>0</v>
      </c>
      <c r="H137" s="59">
        <f t="shared" si="6"/>
        <v>0</v>
      </c>
      <c r="I137" s="27"/>
      <c r="J137" s="28"/>
      <c r="K137" s="29"/>
      <c r="L137" s="30"/>
      <c r="M137" s="31"/>
      <c r="N137" s="32"/>
      <c r="O137" s="33"/>
      <c r="P137" s="34"/>
      <c r="Q137" s="35"/>
      <c r="R137" s="36"/>
      <c r="S137" s="26"/>
      <c r="T137" s="37"/>
      <c r="U137" s="38"/>
    </row>
    <row r="138" spans="1:21" ht="25.5" x14ac:dyDescent="0.25">
      <c r="A138" s="53" t="s">
        <v>360</v>
      </c>
      <c r="B138" s="54" t="s">
        <v>319</v>
      </c>
      <c r="C138" s="55" t="s">
        <v>40</v>
      </c>
      <c r="D138" s="56" t="s">
        <v>320</v>
      </c>
      <c r="E138" s="53" t="s">
        <v>43</v>
      </c>
      <c r="F138" s="57">
        <v>56</v>
      </c>
      <c r="G138" s="119">
        <v>0</v>
      </c>
      <c r="H138" s="59">
        <f t="shared" si="6"/>
        <v>0</v>
      </c>
      <c r="I138" s="27"/>
      <c r="J138" s="28"/>
      <c r="K138" s="29"/>
      <c r="L138" s="30"/>
      <c r="M138" s="31"/>
      <c r="N138" s="32"/>
      <c r="O138" s="33"/>
      <c r="P138" s="34"/>
      <c r="Q138" s="35"/>
      <c r="R138" s="36"/>
      <c r="S138" s="26"/>
      <c r="T138" s="37"/>
      <c r="U138" s="38"/>
    </row>
    <row r="139" spans="1:21" s="70" customFormat="1" x14ac:dyDescent="0.25">
      <c r="A139" s="61" t="s">
        <v>288</v>
      </c>
      <c r="B139" s="61"/>
      <c r="C139" s="61"/>
      <c r="D139" s="62" t="s">
        <v>296</v>
      </c>
      <c r="E139" s="62"/>
      <c r="F139" s="62"/>
      <c r="G139" s="64"/>
      <c r="H139" s="65">
        <f>SUM(H140:H145)</f>
        <v>0</v>
      </c>
      <c r="I139" s="66"/>
      <c r="J139" s="67"/>
      <c r="K139" s="68"/>
      <c r="L139" s="67"/>
      <c r="M139" s="67"/>
      <c r="N139" s="68">
        <f>SUM(N141:N298)</f>
        <v>0</v>
      </c>
      <c r="O139" s="67"/>
      <c r="P139" s="67"/>
      <c r="Q139" s="68">
        <f>SUM(Q141:Q298)</f>
        <v>0</v>
      </c>
      <c r="R139" s="68">
        <f>SUM(R141:R298)</f>
        <v>0</v>
      </c>
      <c r="S139" s="69"/>
      <c r="T139" s="69"/>
      <c r="U139" s="69"/>
    </row>
    <row r="140" spans="1:21" ht="25.5" x14ac:dyDescent="0.25">
      <c r="A140" s="53" t="s">
        <v>361</v>
      </c>
      <c r="B140" s="54" t="s">
        <v>290</v>
      </c>
      <c r="C140" s="55" t="s">
        <v>40</v>
      </c>
      <c r="D140" s="56" t="s">
        <v>291</v>
      </c>
      <c r="E140" s="53" t="s">
        <v>43</v>
      </c>
      <c r="F140" s="57">
        <v>40</v>
      </c>
      <c r="G140" s="119">
        <v>0</v>
      </c>
      <c r="H140" s="59">
        <f t="shared" ref="H140:H145" si="7">F140*G140</f>
        <v>0</v>
      </c>
      <c r="I140" s="27"/>
      <c r="J140" s="28"/>
      <c r="K140" s="29"/>
      <c r="L140" s="30"/>
      <c r="M140" s="31"/>
      <c r="N140" s="32"/>
      <c r="O140" s="33"/>
      <c r="P140" s="34"/>
      <c r="Q140" s="35"/>
      <c r="R140" s="36"/>
      <c r="S140" s="26"/>
      <c r="T140" s="37"/>
      <c r="U140" s="38"/>
    </row>
    <row r="141" spans="1:21" ht="51" x14ac:dyDescent="0.25">
      <c r="A141" s="53" t="s">
        <v>362</v>
      </c>
      <c r="B141" s="54" t="s">
        <v>103</v>
      </c>
      <c r="C141" s="55" t="s">
        <v>40</v>
      </c>
      <c r="D141" s="56" t="s">
        <v>104</v>
      </c>
      <c r="E141" s="53" t="s">
        <v>43</v>
      </c>
      <c r="F141" s="57">
        <v>40</v>
      </c>
      <c r="G141" s="119">
        <v>0</v>
      </c>
      <c r="H141" s="59">
        <f t="shared" si="7"/>
        <v>0</v>
      </c>
      <c r="I141" s="27"/>
      <c r="J141" s="28"/>
      <c r="K141" s="29"/>
      <c r="L141" s="30"/>
      <c r="M141" s="31"/>
      <c r="N141" s="32"/>
      <c r="O141" s="33"/>
      <c r="P141" s="34"/>
      <c r="Q141" s="35"/>
      <c r="R141" s="36"/>
      <c r="S141" s="26"/>
      <c r="T141" s="37"/>
      <c r="U141" s="38"/>
    </row>
    <row r="142" spans="1:21" ht="25.5" x14ac:dyDescent="0.25">
      <c r="A142" s="53" t="s">
        <v>363</v>
      </c>
      <c r="B142" s="54" t="s">
        <v>98</v>
      </c>
      <c r="C142" s="55" t="s">
        <v>40</v>
      </c>
      <c r="D142" s="56" t="s">
        <v>292</v>
      </c>
      <c r="E142" s="53" t="s">
        <v>43</v>
      </c>
      <c r="F142" s="57">
        <f>1.6*3</f>
        <v>4.8000000000000007</v>
      </c>
      <c r="G142" s="119">
        <v>0</v>
      </c>
      <c r="H142" s="59">
        <f t="shared" si="7"/>
        <v>0</v>
      </c>
      <c r="I142" s="27"/>
      <c r="J142" s="28"/>
      <c r="K142" s="29"/>
      <c r="L142" s="30"/>
      <c r="M142" s="31"/>
      <c r="N142" s="32"/>
      <c r="O142" s="33"/>
      <c r="P142" s="34"/>
      <c r="Q142" s="35"/>
      <c r="R142" s="36"/>
      <c r="S142" s="26"/>
      <c r="T142" s="37"/>
      <c r="U142" s="38"/>
    </row>
    <row r="143" spans="1:21" ht="25.5" x14ac:dyDescent="0.25">
      <c r="A143" s="53" t="s">
        <v>364</v>
      </c>
      <c r="B143" s="54" t="s">
        <v>127</v>
      </c>
      <c r="C143" s="55" t="s">
        <v>40</v>
      </c>
      <c r="D143" s="56" t="s">
        <v>246</v>
      </c>
      <c r="E143" s="53" t="s">
        <v>56</v>
      </c>
      <c r="F143" s="57">
        <f>F145*0.03</f>
        <v>4.6679999999999993</v>
      </c>
      <c r="G143" s="119">
        <v>0</v>
      </c>
      <c r="H143" s="59">
        <f t="shared" si="7"/>
        <v>0</v>
      </c>
      <c r="I143" s="27"/>
      <c r="J143" s="28"/>
      <c r="K143" s="29"/>
      <c r="L143" s="30"/>
      <c r="M143" s="31"/>
      <c r="N143" s="32"/>
      <c r="O143" s="33"/>
      <c r="P143" s="34"/>
      <c r="Q143" s="35"/>
      <c r="R143" s="36"/>
      <c r="S143" s="26"/>
      <c r="T143" s="37"/>
      <c r="U143" s="38"/>
    </row>
    <row r="144" spans="1:21" ht="25.5" x14ac:dyDescent="0.25">
      <c r="A144" s="53" t="s">
        <v>365</v>
      </c>
      <c r="B144" s="54" t="s">
        <v>129</v>
      </c>
      <c r="C144" s="55" t="s">
        <v>40</v>
      </c>
      <c r="D144" s="56" t="s">
        <v>247</v>
      </c>
      <c r="E144" s="53" t="s">
        <v>43</v>
      </c>
      <c r="F144" s="57">
        <f>F145</f>
        <v>155.6</v>
      </c>
      <c r="G144" s="119">
        <v>0</v>
      </c>
      <c r="H144" s="59">
        <f t="shared" si="7"/>
        <v>0</v>
      </c>
      <c r="I144" s="27"/>
      <c r="J144" s="28"/>
      <c r="K144" s="29"/>
      <c r="L144" s="30"/>
      <c r="M144" s="31"/>
      <c r="N144" s="32"/>
      <c r="O144" s="33"/>
      <c r="P144" s="34"/>
      <c r="Q144" s="35"/>
      <c r="R144" s="36"/>
      <c r="S144" s="26"/>
      <c r="T144" s="37"/>
      <c r="U144" s="38"/>
    </row>
    <row r="145" spans="1:21" ht="38.25" x14ac:dyDescent="0.25">
      <c r="A145" s="53" t="s">
        <v>366</v>
      </c>
      <c r="B145" s="54" t="s">
        <v>307</v>
      </c>
      <c r="C145" s="55" t="s">
        <v>304</v>
      </c>
      <c r="D145" s="56" t="s">
        <v>309</v>
      </c>
      <c r="E145" s="53" t="s">
        <v>43</v>
      </c>
      <c r="F145" s="57">
        <f>155.6</f>
        <v>155.6</v>
      </c>
      <c r="G145" s="119">
        <v>0</v>
      </c>
      <c r="H145" s="59">
        <f t="shared" si="7"/>
        <v>0</v>
      </c>
      <c r="I145" s="27"/>
      <c r="J145" s="28"/>
      <c r="K145" s="29"/>
      <c r="L145" s="30"/>
      <c r="M145" s="31"/>
      <c r="N145" s="32"/>
      <c r="O145" s="33"/>
      <c r="P145" s="34"/>
      <c r="Q145" s="35"/>
      <c r="R145" s="36"/>
      <c r="S145" s="26"/>
      <c r="T145" s="37"/>
      <c r="U145" s="38"/>
    </row>
    <row r="146" spans="1:21" s="70" customFormat="1" x14ac:dyDescent="0.25">
      <c r="A146" s="61" t="s">
        <v>297</v>
      </c>
      <c r="B146" s="61"/>
      <c r="C146" s="61"/>
      <c r="D146" s="62" t="s">
        <v>303</v>
      </c>
      <c r="E146" s="62"/>
      <c r="F146" s="62"/>
      <c r="G146" s="64"/>
      <c r="H146" s="65">
        <f>SUM(H147:H148)</f>
        <v>0</v>
      </c>
      <c r="I146" s="66"/>
      <c r="J146" s="67"/>
      <c r="K146" s="68"/>
      <c r="L146" s="67"/>
      <c r="M146" s="67"/>
      <c r="N146" s="68">
        <f>SUM(N148:N305)</f>
        <v>0</v>
      </c>
      <c r="O146" s="67"/>
      <c r="P146" s="67"/>
      <c r="Q146" s="68">
        <f>SUM(Q148:Q305)</f>
        <v>0</v>
      </c>
      <c r="R146" s="68">
        <f>SUM(R148:R305)</f>
        <v>0</v>
      </c>
      <c r="S146" s="69"/>
      <c r="T146" s="69"/>
      <c r="U146" s="69"/>
    </row>
    <row r="147" spans="1:21" ht="25.5" x14ac:dyDescent="0.25">
      <c r="A147" s="53" t="s">
        <v>367</v>
      </c>
      <c r="B147" s="54" t="s">
        <v>298</v>
      </c>
      <c r="C147" s="55" t="s">
        <v>302</v>
      </c>
      <c r="D147" s="56" t="s">
        <v>299</v>
      </c>
      <c r="E147" s="53" t="s">
        <v>43</v>
      </c>
      <c r="F147" s="57">
        <v>100</v>
      </c>
      <c r="G147" s="119">
        <v>0</v>
      </c>
      <c r="H147" s="59">
        <f>F147*G147</f>
        <v>0</v>
      </c>
      <c r="I147" s="27"/>
      <c r="J147" s="28"/>
      <c r="K147" s="29"/>
      <c r="L147" s="30"/>
      <c r="M147" s="31"/>
      <c r="N147" s="32"/>
      <c r="O147" s="33"/>
      <c r="P147" s="34"/>
      <c r="Q147" s="35"/>
      <c r="R147" s="36"/>
      <c r="S147" s="26"/>
      <c r="T147" s="37"/>
      <c r="U147" s="38"/>
    </row>
    <row r="148" spans="1:21" ht="38.25" x14ac:dyDescent="0.25">
      <c r="A148" s="53" t="s">
        <v>368</v>
      </c>
      <c r="B148" s="54" t="s">
        <v>300</v>
      </c>
      <c r="C148" s="55" t="s">
        <v>302</v>
      </c>
      <c r="D148" s="56" t="s">
        <v>301</v>
      </c>
      <c r="E148" s="53" t="s">
        <v>163</v>
      </c>
      <c r="F148" s="57">
        <v>39</v>
      </c>
      <c r="G148" s="119">
        <v>0</v>
      </c>
      <c r="H148" s="59">
        <f>F148*G148</f>
        <v>0</v>
      </c>
      <c r="I148" s="27"/>
      <c r="J148" s="28"/>
      <c r="K148" s="29"/>
      <c r="L148" s="30"/>
      <c r="M148" s="31"/>
      <c r="N148" s="32"/>
      <c r="O148" s="33"/>
      <c r="P148" s="34"/>
      <c r="Q148" s="35"/>
      <c r="R148" s="36"/>
      <c r="S148" s="26"/>
      <c r="T148" s="37"/>
      <c r="U148" s="38"/>
    </row>
    <row r="149" spans="1:21" s="70" customFormat="1" x14ac:dyDescent="0.25">
      <c r="A149" s="61" t="s">
        <v>323</v>
      </c>
      <c r="B149" s="61"/>
      <c r="C149" s="61"/>
      <c r="D149" s="62" t="s">
        <v>328</v>
      </c>
      <c r="E149" s="62"/>
      <c r="F149" s="62"/>
      <c r="G149" s="64"/>
      <c r="H149" s="65">
        <f>H150+H151+H152+H153+H154+H155+H156+H157+H158+H160+H161+H162+H163+H164+H165</f>
        <v>0</v>
      </c>
      <c r="I149" s="66"/>
      <c r="J149" s="67"/>
      <c r="K149" s="68"/>
      <c r="L149" s="67"/>
      <c r="M149" s="67"/>
      <c r="N149" s="68">
        <f>SUM(N152:N308)</f>
        <v>0</v>
      </c>
      <c r="O149" s="67"/>
      <c r="P149" s="67"/>
      <c r="Q149" s="68">
        <f>SUM(Q152:Q308)</f>
        <v>0</v>
      </c>
      <c r="R149" s="68">
        <f>SUM(R152:R308)</f>
        <v>0</v>
      </c>
      <c r="S149" s="69"/>
      <c r="T149" s="69"/>
      <c r="U149" s="69"/>
    </row>
    <row r="150" spans="1:21" ht="25.5" x14ac:dyDescent="0.25">
      <c r="A150" s="53" t="s">
        <v>369</v>
      </c>
      <c r="B150" s="54" t="s">
        <v>127</v>
      </c>
      <c r="C150" s="55" t="s">
        <v>40</v>
      </c>
      <c r="D150" s="56" t="s">
        <v>246</v>
      </c>
      <c r="E150" s="53" t="s">
        <v>56</v>
      </c>
      <c r="F150" s="57">
        <f>F153*0.03</f>
        <v>13.055999999999999</v>
      </c>
      <c r="G150" s="119">
        <v>0</v>
      </c>
      <c r="H150" s="120">
        <f>F150*G150</f>
        <v>0</v>
      </c>
      <c r="I150" s="27"/>
      <c r="J150" s="28"/>
      <c r="K150" s="29"/>
      <c r="L150" s="30"/>
      <c r="M150" s="31"/>
      <c r="N150" s="32"/>
      <c r="O150" s="33"/>
      <c r="P150" s="34"/>
      <c r="Q150" s="35"/>
      <c r="R150" s="36"/>
      <c r="S150" s="26"/>
      <c r="T150" s="37"/>
      <c r="U150" s="38"/>
    </row>
    <row r="151" spans="1:21" ht="25.5" x14ac:dyDescent="0.25">
      <c r="A151" s="53" t="s">
        <v>370</v>
      </c>
      <c r="B151" s="54" t="s">
        <v>337</v>
      </c>
      <c r="C151" s="55" t="s">
        <v>40</v>
      </c>
      <c r="D151" s="56" t="s">
        <v>338</v>
      </c>
      <c r="E151" s="53" t="s">
        <v>56</v>
      </c>
      <c r="F151" s="57">
        <v>1.56</v>
      </c>
      <c r="G151" s="119">
        <v>0</v>
      </c>
      <c r="H151" s="120">
        <f t="shared" ref="H151:H165" si="8">F151*G151</f>
        <v>0</v>
      </c>
      <c r="I151" s="27"/>
      <c r="J151" s="28"/>
      <c r="K151" s="29"/>
      <c r="L151" s="30"/>
      <c r="M151" s="31"/>
      <c r="N151" s="32"/>
      <c r="O151" s="33"/>
      <c r="P151" s="34"/>
      <c r="Q151" s="35"/>
      <c r="R151" s="36"/>
      <c r="S151" s="26"/>
      <c r="T151" s="37"/>
      <c r="U151" s="38"/>
    </row>
    <row r="152" spans="1:21" ht="25.5" x14ac:dyDescent="0.25">
      <c r="A152" s="53" t="s">
        <v>371</v>
      </c>
      <c r="B152" s="54" t="s">
        <v>129</v>
      </c>
      <c r="C152" s="55" t="s">
        <v>40</v>
      </c>
      <c r="D152" s="56" t="s">
        <v>247</v>
      </c>
      <c r="E152" s="53" t="s">
        <v>43</v>
      </c>
      <c r="F152" s="57">
        <f>16*27.2</f>
        <v>435.2</v>
      </c>
      <c r="G152" s="119">
        <v>0</v>
      </c>
      <c r="H152" s="120">
        <f t="shared" si="8"/>
        <v>0</v>
      </c>
      <c r="I152" s="27"/>
      <c r="J152" s="28"/>
      <c r="K152" s="29"/>
      <c r="L152" s="30"/>
      <c r="M152" s="31"/>
      <c r="N152" s="32"/>
      <c r="O152" s="33"/>
      <c r="P152" s="34"/>
      <c r="Q152" s="35"/>
      <c r="R152" s="36"/>
      <c r="S152" s="26"/>
      <c r="T152" s="37"/>
      <c r="U152" s="38"/>
    </row>
    <row r="153" spans="1:21" ht="38.25" x14ac:dyDescent="0.25">
      <c r="A153" s="53" t="s">
        <v>372</v>
      </c>
      <c r="B153" s="54" t="s">
        <v>307</v>
      </c>
      <c r="C153" s="55" t="s">
        <v>304</v>
      </c>
      <c r="D153" s="56" t="s">
        <v>308</v>
      </c>
      <c r="E153" s="53" t="s">
        <v>43</v>
      </c>
      <c r="F153" s="57">
        <f>F152</f>
        <v>435.2</v>
      </c>
      <c r="G153" s="119">
        <v>0</v>
      </c>
      <c r="H153" s="120">
        <f t="shared" si="8"/>
        <v>0</v>
      </c>
      <c r="I153" s="27"/>
      <c r="J153" s="28"/>
      <c r="K153" s="29"/>
      <c r="L153" s="30"/>
      <c r="M153" s="31"/>
      <c r="N153" s="32"/>
      <c r="O153" s="33"/>
      <c r="P153" s="34"/>
      <c r="Q153" s="35"/>
      <c r="R153" s="36"/>
      <c r="S153" s="26"/>
      <c r="T153" s="37"/>
      <c r="U153" s="38"/>
    </row>
    <row r="154" spans="1:21" ht="25.5" x14ac:dyDescent="0.25">
      <c r="A154" s="53" t="s">
        <v>373</v>
      </c>
      <c r="B154" s="54" t="s">
        <v>321</v>
      </c>
      <c r="C154" s="55" t="s">
        <v>40</v>
      </c>
      <c r="D154" s="56" t="s">
        <v>322</v>
      </c>
      <c r="E154" s="53" t="s">
        <v>43</v>
      </c>
      <c r="F154" s="57">
        <v>126.56</v>
      </c>
      <c r="G154" s="119">
        <v>0</v>
      </c>
      <c r="H154" s="120">
        <f t="shared" si="8"/>
        <v>0</v>
      </c>
      <c r="I154" s="27"/>
      <c r="J154" s="28"/>
      <c r="K154" s="29"/>
      <c r="L154" s="30"/>
      <c r="M154" s="31"/>
      <c r="N154" s="32"/>
      <c r="O154" s="33"/>
      <c r="P154" s="34"/>
      <c r="Q154" s="35"/>
      <c r="R154" s="36"/>
      <c r="S154" s="26"/>
      <c r="T154" s="37"/>
      <c r="U154" s="38"/>
    </row>
    <row r="155" spans="1:21" ht="25.5" x14ac:dyDescent="0.25">
      <c r="A155" s="53" t="s">
        <v>374</v>
      </c>
      <c r="B155" s="54" t="s">
        <v>310</v>
      </c>
      <c r="C155" s="55" t="s">
        <v>40</v>
      </c>
      <c r="D155" s="56" t="s">
        <v>311</v>
      </c>
      <c r="E155" s="53" t="s">
        <v>184</v>
      </c>
      <c r="F155" s="57">
        <v>1</v>
      </c>
      <c r="G155" s="119">
        <v>0</v>
      </c>
      <c r="H155" s="120">
        <f t="shared" si="8"/>
        <v>0</v>
      </c>
      <c r="I155" s="27"/>
      <c r="J155" s="28"/>
      <c r="K155" s="29"/>
      <c r="L155" s="30"/>
      <c r="M155" s="31"/>
      <c r="N155" s="32"/>
      <c r="O155" s="33"/>
      <c r="P155" s="34"/>
      <c r="Q155" s="35"/>
      <c r="R155" s="36"/>
      <c r="S155" s="26"/>
      <c r="T155" s="37"/>
      <c r="U155" s="38"/>
    </row>
    <row r="156" spans="1:21" ht="25.5" x14ac:dyDescent="0.25">
      <c r="A156" s="53" t="s">
        <v>375</v>
      </c>
      <c r="B156" s="54" t="s">
        <v>312</v>
      </c>
      <c r="C156" s="55" t="s">
        <v>40</v>
      </c>
      <c r="D156" s="56" t="s">
        <v>313</v>
      </c>
      <c r="E156" s="53" t="s">
        <v>184</v>
      </c>
      <c r="F156" s="57">
        <v>1</v>
      </c>
      <c r="G156" s="119">
        <v>0</v>
      </c>
      <c r="H156" s="120">
        <f t="shared" si="8"/>
        <v>0</v>
      </c>
      <c r="I156" s="27"/>
      <c r="J156" s="28"/>
      <c r="K156" s="29"/>
      <c r="L156" s="30"/>
      <c r="M156" s="31"/>
      <c r="N156" s="32"/>
      <c r="O156" s="33"/>
      <c r="P156" s="34"/>
      <c r="Q156" s="35"/>
      <c r="R156" s="36"/>
      <c r="S156" s="26"/>
      <c r="T156" s="37"/>
      <c r="U156" s="38"/>
    </row>
    <row r="157" spans="1:21" ht="25.5" x14ac:dyDescent="0.25">
      <c r="A157" s="53" t="s">
        <v>376</v>
      </c>
      <c r="B157" s="54" t="s">
        <v>314</v>
      </c>
      <c r="C157" s="55" t="s">
        <v>40</v>
      </c>
      <c r="D157" s="56" t="s">
        <v>315</v>
      </c>
      <c r="E157" s="53" t="s">
        <v>184</v>
      </c>
      <c r="F157" s="57">
        <v>1</v>
      </c>
      <c r="G157" s="119">
        <v>0</v>
      </c>
      <c r="H157" s="120">
        <f t="shared" si="8"/>
        <v>0</v>
      </c>
      <c r="I157" s="27"/>
      <c r="J157" s="28"/>
      <c r="K157" s="29"/>
      <c r="L157" s="30"/>
      <c r="M157" s="31"/>
      <c r="N157" s="32"/>
      <c r="O157" s="33"/>
      <c r="P157" s="34"/>
      <c r="Q157" s="35"/>
      <c r="R157" s="36"/>
      <c r="S157" s="26"/>
      <c r="T157" s="37"/>
      <c r="U157" s="38"/>
    </row>
    <row r="158" spans="1:21" ht="24.75" customHeight="1" x14ac:dyDescent="0.25">
      <c r="A158" s="53" t="s">
        <v>377</v>
      </c>
      <c r="B158" s="54" t="s">
        <v>316</v>
      </c>
      <c r="C158" s="55" t="s">
        <v>40</v>
      </c>
      <c r="D158" s="56" t="s">
        <v>317</v>
      </c>
      <c r="E158" s="53" t="s">
        <v>184</v>
      </c>
      <c r="F158" s="57">
        <v>1</v>
      </c>
      <c r="G158" s="119">
        <v>0</v>
      </c>
      <c r="H158" s="120">
        <f t="shared" si="8"/>
        <v>0</v>
      </c>
      <c r="I158" s="27"/>
      <c r="J158" s="28"/>
      <c r="K158" s="29"/>
      <c r="L158" s="30"/>
      <c r="M158" s="31"/>
      <c r="N158" s="32"/>
      <c r="O158" s="33"/>
      <c r="P158" s="34"/>
      <c r="Q158" s="35"/>
      <c r="R158" s="36"/>
      <c r="S158" s="26"/>
      <c r="T158" s="37"/>
      <c r="U158" s="38"/>
    </row>
    <row r="159" spans="1:21" ht="25.5" hidden="1" x14ac:dyDescent="0.25">
      <c r="A159" s="53" t="s">
        <v>378</v>
      </c>
      <c r="B159" s="54"/>
      <c r="C159" s="55" t="s">
        <v>40</v>
      </c>
      <c r="D159" s="56"/>
      <c r="E159" s="53" t="s">
        <v>184</v>
      </c>
      <c r="F159" s="57">
        <v>1</v>
      </c>
      <c r="G159" s="59" t="e">
        <f>#REF!+#REF!</f>
        <v>#REF!</v>
      </c>
      <c r="H159" s="120" t="e">
        <f t="shared" si="8"/>
        <v>#REF!</v>
      </c>
      <c r="I159" s="27"/>
      <c r="J159" s="28"/>
      <c r="K159" s="29"/>
      <c r="L159" s="30"/>
      <c r="M159" s="31"/>
      <c r="N159" s="32"/>
      <c r="O159" s="33"/>
      <c r="P159" s="34"/>
      <c r="Q159" s="35"/>
      <c r="R159" s="36"/>
      <c r="S159" s="26"/>
      <c r="T159" s="37"/>
      <c r="U159" s="38"/>
    </row>
    <row r="160" spans="1:21" ht="25.5" x14ac:dyDescent="0.25">
      <c r="A160" s="53" t="s">
        <v>379</v>
      </c>
      <c r="B160" s="54" t="s">
        <v>325</v>
      </c>
      <c r="C160" s="55" t="s">
        <v>40</v>
      </c>
      <c r="D160" s="56" t="s">
        <v>326</v>
      </c>
      <c r="E160" s="53" t="s">
        <v>43</v>
      </c>
      <c r="F160" s="57">
        <f>F154+F153</f>
        <v>561.76</v>
      </c>
      <c r="G160" s="119">
        <v>0</v>
      </c>
      <c r="H160" s="120">
        <f t="shared" si="8"/>
        <v>0</v>
      </c>
      <c r="I160" s="27"/>
      <c r="J160" s="28"/>
      <c r="K160" s="29"/>
      <c r="L160" s="30"/>
      <c r="M160" s="31"/>
      <c r="N160" s="32"/>
      <c r="O160" s="33"/>
      <c r="P160" s="34"/>
      <c r="Q160" s="35"/>
      <c r="R160" s="36"/>
      <c r="S160" s="26"/>
      <c r="T160" s="37"/>
      <c r="U160" s="38"/>
    </row>
    <row r="161" spans="1:21" ht="38.25" x14ac:dyDescent="0.25">
      <c r="A161" s="53" t="s">
        <v>380</v>
      </c>
      <c r="B161" s="54" t="s">
        <v>327</v>
      </c>
      <c r="C161" s="55" t="s">
        <v>40</v>
      </c>
      <c r="D161" s="56" t="s">
        <v>341</v>
      </c>
      <c r="E161" s="53" t="s">
        <v>43</v>
      </c>
      <c r="F161" s="57">
        <f>((30+30+18.8+18.8)*4.5)*2</f>
        <v>878.4</v>
      </c>
      <c r="G161" s="119">
        <v>0</v>
      </c>
      <c r="H161" s="120">
        <f t="shared" si="8"/>
        <v>0</v>
      </c>
      <c r="I161" s="27"/>
      <c r="J161" s="28"/>
      <c r="K161" s="29"/>
      <c r="L161" s="30"/>
      <c r="M161" s="31"/>
      <c r="N161" s="32"/>
      <c r="O161" s="33"/>
      <c r="P161" s="34"/>
      <c r="Q161" s="35"/>
      <c r="R161" s="36"/>
      <c r="S161" s="26"/>
      <c r="T161" s="37"/>
      <c r="U161" s="38"/>
    </row>
    <row r="162" spans="1:21" ht="25.5" x14ac:dyDescent="0.25">
      <c r="A162" s="53" t="s">
        <v>381</v>
      </c>
      <c r="B162" s="54" t="s">
        <v>339</v>
      </c>
      <c r="C162" s="55" t="s">
        <v>40</v>
      </c>
      <c r="D162" s="56" t="s">
        <v>340</v>
      </c>
      <c r="E162" s="53" t="s">
        <v>56</v>
      </c>
      <c r="F162" s="57">
        <v>1.65</v>
      </c>
      <c r="G162" s="119">
        <v>0</v>
      </c>
      <c r="H162" s="120">
        <f t="shared" si="8"/>
        <v>0</v>
      </c>
      <c r="I162" s="27"/>
      <c r="J162" s="28"/>
      <c r="K162" s="29"/>
      <c r="L162" s="30"/>
      <c r="M162" s="31"/>
      <c r="N162" s="32"/>
      <c r="O162" s="33"/>
      <c r="P162" s="34"/>
      <c r="Q162" s="35"/>
      <c r="R162" s="36"/>
      <c r="S162" s="26"/>
      <c r="T162" s="37"/>
      <c r="U162" s="38"/>
    </row>
    <row r="163" spans="1:21" ht="25.5" x14ac:dyDescent="0.25">
      <c r="A163" s="53" t="s">
        <v>382</v>
      </c>
      <c r="B163" s="54" t="s">
        <v>333</v>
      </c>
      <c r="C163" s="55" t="s">
        <v>40</v>
      </c>
      <c r="D163" s="56" t="s">
        <v>335</v>
      </c>
      <c r="E163" s="53" t="s">
        <v>334</v>
      </c>
      <c r="F163" s="57">
        <v>2</v>
      </c>
      <c r="G163" s="119">
        <v>0</v>
      </c>
      <c r="H163" s="120">
        <f t="shared" si="8"/>
        <v>0</v>
      </c>
      <c r="I163" s="27"/>
      <c r="J163" s="28"/>
      <c r="K163" s="29"/>
      <c r="L163" s="30"/>
      <c r="M163" s="31"/>
      <c r="N163" s="32"/>
      <c r="O163" s="33"/>
      <c r="P163" s="34"/>
      <c r="Q163" s="35"/>
      <c r="R163" s="36"/>
      <c r="S163" s="26"/>
      <c r="T163" s="37"/>
      <c r="U163" s="38"/>
    </row>
    <row r="164" spans="1:21" ht="25.5" x14ac:dyDescent="0.25">
      <c r="A164" s="53" t="s">
        <v>383</v>
      </c>
      <c r="B164" s="54" t="s">
        <v>129</v>
      </c>
      <c r="C164" s="55" t="s">
        <v>40</v>
      </c>
      <c r="D164" s="56" t="s">
        <v>330</v>
      </c>
      <c r="E164" s="53" t="s">
        <v>43</v>
      </c>
      <c r="F164" s="57">
        <f>18.8*30</f>
        <v>564</v>
      </c>
      <c r="G164" s="119">
        <v>0</v>
      </c>
      <c r="H164" s="120">
        <f t="shared" si="8"/>
        <v>0</v>
      </c>
      <c r="I164" s="27"/>
      <c r="J164" s="28"/>
      <c r="K164" s="29"/>
      <c r="L164" s="30"/>
      <c r="M164" s="31"/>
      <c r="N164" s="32"/>
      <c r="O164" s="33"/>
      <c r="P164" s="34"/>
      <c r="Q164" s="35"/>
      <c r="R164" s="36"/>
      <c r="S164" s="26"/>
      <c r="T164" s="37"/>
      <c r="U164" s="38"/>
    </row>
    <row r="165" spans="1:21" ht="25.5" x14ac:dyDescent="0.25">
      <c r="A165" s="53" t="s">
        <v>384</v>
      </c>
      <c r="B165" s="54" t="s">
        <v>321</v>
      </c>
      <c r="C165" s="55" t="s">
        <v>40</v>
      </c>
      <c r="D165" s="56" t="s">
        <v>329</v>
      </c>
      <c r="E165" s="53" t="s">
        <v>43</v>
      </c>
      <c r="F165" s="57">
        <f>F164</f>
        <v>564</v>
      </c>
      <c r="G165" s="119">
        <v>0</v>
      </c>
      <c r="H165" s="120">
        <f t="shared" si="8"/>
        <v>0</v>
      </c>
      <c r="I165" s="27"/>
      <c r="J165" s="28"/>
      <c r="K165" s="29"/>
      <c r="L165" s="30"/>
      <c r="M165" s="31"/>
      <c r="N165" s="32"/>
      <c r="O165" s="33"/>
      <c r="P165" s="34"/>
      <c r="Q165" s="35"/>
      <c r="R165" s="36"/>
      <c r="S165" s="26"/>
      <c r="T165" s="37"/>
      <c r="U165" s="38"/>
    </row>
    <row r="166" spans="1:21" x14ac:dyDescent="0.25">
      <c r="A166" s="61" t="s">
        <v>293</v>
      </c>
      <c r="B166" s="61"/>
      <c r="C166" s="61"/>
      <c r="D166" s="62" t="s">
        <v>332</v>
      </c>
      <c r="E166" s="62"/>
      <c r="F166" s="62"/>
      <c r="G166" s="64"/>
      <c r="H166" s="65">
        <f>H139+H124+H87+H76+H24+H17+H146+H149</f>
        <v>0</v>
      </c>
      <c r="I166" s="27"/>
      <c r="J166" s="28"/>
      <c r="K166" s="29"/>
      <c r="L166" s="30"/>
      <c r="M166" s="31"/>
      <c r="N166" s="32"/>
      <c r="O166" s="33"/>
      <c r="P166" s="34"/>
      <c r="Q166" s="35"/>
      <c r="R166" s="36"/>
      <c r="S166" s="26"/>
      <c r="T166" s="37"/>
      <c r="U166" s="38"/>
    </row>
    <row r="167" spans="1:21" x14ac:dyDescent="0.25">
      <c r="A167" s="53"/>
      <c r="B167" s="54"/>
      <c r="C167" s="55"/>
      <c r="D167" s="56"/>
      <c r="E167" s="53"/>
      <c r="F167" s="57"/>
      <c r="G167" s="59"/>
      <c r="H167" s="59"/>
      <c r="I167" s="27"/>
      <c r="J167" s="28"/>
      <c r="K167" s="29"/>
      <c r="L167" s="30"/>
      <c r="M167" s="31"/>
      <c r="N167" s="32"/>
      <c r="O167" s="33"/>
      <c r="P167" s="34"/>
      <c r="Q167" s="35"/>
      <c r="R167" s="36"/>
      <c r="S167" s="26"/>
      <c r="T167" s="37"/>
      <c r="U167" s="38"/>
    </row>
    <row r="168" spans="1:21" s="70" customFormat="1" ht="25.5" x14ac:dyDescent="0.25">
      <c r="A168" s="61" t="s">
        <v>17</v>
      </c>
      <c r="B168" s="61"/>
      <c r="C168" s="61"/>
      <c r="D168" s="62" t="s">
        <v>39</v>
      </c>
      <c r="E168" s="62"/>
      <c r="F168" s="62"/>
      <c r="G168" s="64"/>
      <c r="H168" s="65">
        <f>H17</f>
        <v>0</v>
      </c>
      <c r="I168" s="66"/>
      <c r="J168" s="67"/>
      <c r="K168" s="68"/>
      <c r="L168" s="67"/>
      <c r="M168" s="67"/>
      <c r="N168" s="68">
        <f>SUM(N169:N306)</f>
        <v>0</v>
      </c>
      <c r="O168" s="67"/>
      <c r="P168" s="67"/>
      <c r="Q168" s="68">
        <f>SUM(Q169:Q306)</f>
        <v>0</v>
      </c>
      <c r="R168" s="68">
        <f>SUM(R169:R306)</f>
        <v>0</v>
      </c>
      <c r="S168" s="69"/>
      <c r="T168" s="69"/>
      <c r="U168" s="69"/>
    </row>
    <row r="169" spans="1:21" s="70" customFormat="1" ht="25.5" x14ac:dyDescent="0.25">
      <c r="A169" s="61" t="s">
        <v>49</v>
      </c>
      <c r="B169" s="61"/>
      <c r="C169" s="61"/>
      <c r="D169" s="62" t="s">
        <v>53</v>
      </c>
      <c r="E169" s="62"/>
      <c r="F169" s="62"/>
      <c r="G169" s="64"/>
      <c r="H169" s="65">
        <f>H24</f>
        <v>0</v>
      </c>
      <c r="I169" s="66"/>
      <c r="J169" s="67"/>
      <c r="K169" s="68"/>
      <c r="L169" s="67"/>
      <c r="M169" s="67"/>
      <c r="N169" s="68">
        <f>SUM(N171:N303)</f>
        <v>0</v>
      </c>
      <c r="O169" s="67"/>
      <c r="P169" s="67"/>
      <c r="Q169" s="68">
        <f>SUM(Q171:Q303)</f>
        <v>0</v>
      </c>
      <c r="R169" s="68">
        <f>SUM(R171:R303)</f>
        <v>0</v>
      </c>
      <c r="S169" s="69"/>
      <c r="T169" s="69"/>
      <c r="U169" s="69"/>
    </row>
    <row r="170" spans="1:21" s="70" customFormat="1" ht="25.5" x14ac:dyDescent="0.25">
      <c r="A170" s="61" t="s">
        <v>196</v>
      </c>
      <c r="B170" s="61"/>
      <c r="C170" s="61"/>
      <c r="D170" s="62" t="s">
        <v>198</v>
      </c>
      <c r="E170" s="62"/>
      <c r="F170" s="62"/>
      <c r="G170" s="64"/>
      <c r="H170" s="65">
        <f>H76</f>
        <v>0</v>
      </c>
      <c r="I170" s="66"/>
      <c r="J170" s="67"/>
      <c r="K170" s="68"/>
      <c r="L170" s="67"/>
      <c r="M170" s="67"/>
      <c r="N170" s="68">
        <f>SUM(N172:N304)</f>
        <v>0</v>
      </c>
      <c r="O170" s="67"/>
      <c r="P170" s="67"/>
      <c r="Q170" s="68">
        <f>SUM(Q172:Q304)</f>
        <v>0</v>
      </c>
      <c r="R170" s="68">
        <f>SUM(R172:R304)</f>
        <v>0</v>
      </c>
      <c r="S170" s="69"/>
      <c r="T170" s="69"/>
      <c r="U170" s="69"/>
    </row>
    <row r="171" spans="1:21" s="70" customFormat="1" ht="25.5" x14ac:dyDescent="0.25">
      <c r="A171" s="61" t="s">
        <v>222</v>
      </c>
      <c r="B171" s="61"/>
      <c r="C171" s="61"/>
      <c r="D171" s="62" t="s">
        <v>224</v>
      </c>
      <c r="E171" s="62"/>
      <c r="F171" s="62"/>
      <c r="G171" s="64"/>
      <c r="H171" s="65">
        <f>H87</f>
        <v>0</v>
      </c>
      <c r="I171" s="71"/>
      <c r="J171" s="72"/>
      <c r="K171" s="73"/>
      <c r="L171" s="71"/>
      <c r="M171" s="72"/>
      <c r="N171" s="73"/>
      <c r="O171" s="71"/>
      <c r="P171" s="72"/>
      <c r="Q171" s="73"/>
      <c r="R171" s="74"/>
      <c r="S171" s="75"/>
      <c r="T171" s="76"/>
      <c r="U171" s="77"/>
    </row>
    <row r="172" spans="1:21" s="70" customFormat="1" x14ac:dyDescent="0.25">
      <c r="A172" s="61" t="s">
        <v>278</v>
      </c>
      <c r="B172" s="61"/>
      <c r="C172" s="61"/>
      <c r="D172" s="62" t="s">
        <v>279</v>
      </c>
      <c r="E172" s="62"/>
      <c r="F172" s="62"/>
      <c r="G172" s="64"/>
      <c r="H172" s="65">
        <f>H124</f>
        <v>0</v>
      </c>
      <c r="I172" s="71"/>
      <c r="J172" s="72"/>
      <c r="K172" s="73"/>
      <c r="L172" s="71"/>
      <c r="M172" s="72"/>
      <c r="N172" s="73"/>
      <c r="O172" s="71"/>
      <c r="P172" s="72"/>
      <c r="Q172" s="73"/>
      <c r="R172" s="74"/>
      <c r="S172" s="75"/>
      <c r="T172" s="76"/>
      <c r="U172" s="77"/>
    </row>
    <row r="173" spans="1:21" s="70" customFormat="1" x14ac:dyDescent="0.25">
      <c r="A173" s="61" t="s">
        <v>288</v>
      </c>
      <c r="B173" s="61"/>
      <c r="C173" s="61"/>
      <c r="D173" s="62" t="s">
        <v>289</v>
      </c>
      <c r="E173" s="62"/>
      <c r="F173" s="62"/>
      <c r="G173" s="64"/>
      <c r="H173" s="65">
        <f>H139</f>
        <v>0</v>
      </c>
      <c r="I173" s="71"/>
      <c r="J173" s="72"/>
      <c r="K173" s="73"/>
      <c r="L173" s="71"/>
      <c r="M173" s="72"/>
      <c r="N173" s="73"/>
      <c r="O173" s="71"/>
      <c r="P173" s="72"/>
      <c r="Q173" s="73"/>
      <c r="R173" s="74"/>
      <c r="S173" s="75"/>
      <c r="T173" s="76"/>
      <c r="U173" s="77"/>
    </row>
    <row r="174" spans="1:21" s="70" customFormat="1" x14ac:dyDescent="0.25">
      <c r="A174" s="61" t="s">
        <v>297</v>
      </c>
      <c r="B174" s="61"/>
      <c r="C174" s="61"/>
      <c r="D174" s="62" t="s">
        <v>303</v>
      </c>
      <c r="E174" s="62"/>
      <c r="F174" s="62"/>
      <c r="G174" s="64"/>
      <c r="H174" s="65">
        <f>H146</f>
        <v>0</v>
      </c>
      <c r="I174" s="66"/>
      <c r="J174" s="67"/>
      <c r="K174" s="68"/>
      <c r="L174" s="67"/>
      <c r="M174" s="67"/>
      <c r="N174" s="68">
        <f>SUM(N177:N321)</f>
        <v>0</v>
      </c>
      <c r="O174" s="67"/>
      <c r="P174" s="67"/>
      <c r="Q174" s="68">
        <f>SUM(Q177:Q321)</f>
        <v>0</v>
      </c>
      <c r="R174" s="68">
        <f>SUM(R177:R321)</f>
        <v>0</v>
      </c>
      <c r="S174" s="69"/>
      <c r="T174" s="69"/>
      <c r="U174" s="69"/>
    </row>
    <row r="175" spans="1:21" s="70" customFormat="1" x14ac:dyDescent="0.25">
      <c r="A175" s="61" t="s">
        <v>323</v>
      </c>
      <c r="B175" s="61"/>
      <c r="C175" s="61"/>
      <c r="D175" s="62" t="s">
        <v>324</v>
      </c>
      <c r="E175" s="62"/>
      <c r="F175" s="62"/>
      <c r="G175" s="64"/>
      <c r="H175" s="65">
        <f>H149</f>
        <v>0</v>
      </c>
      <c r="I175" s="66"/>
      <c r="J175" s="67"/>
      <c r="K175" s="68"/>
      <c r="L175" s="67"/>
      <c r="M175" s="67"/>
      <c r="N175" s="68">
        <f>SUM(N177:N329)</f>
        <v>0</v>
      </c>
      <c r="O175" s="67"/>
      <c r="P175" s="67"/>
      <c r="Q175" s="68">
        <f>SUM(Q177:Q329)</f>
        <v>0</v>
      </c>
      <c r="R175" s="68">
        <f>SUM(R177:R329)</f>
        <v>0</v>
      </c>
      <c r="S175" s="69"/>
      <c r="T175" s="69"/>
      <c r="U175" s="69"/>
    </row>
    <row r="176" spans="1:21" x14ac:dyDescent="0.25">
      <c r="A176" s="61" t="s">
        <v>293</v>
      </c>
      <c r="B176" s="61"/>
      <c r="C176" s="61"/>
      <c r="D176" s="62" t="s">
        <v>332</v>
      </c>
      <c r="E176" s="62"/>
      <c r="F176" s="62"/>
      <c r="G176" s="64"/>
      <c r="H176" s="65">
        <f>SUM(H168:H175)</f>
        <v>0</v>
      </c>
      <c r="I176" s="27"/>
      <c r="J176" s="28"/>
      <c r="K176" s="29"/>
      <c r="L176" s="30"/>
      <c r="M176" s="31"/>
      <c r="N176" s="32"/>
      <c r="O176" s="33"/>
      <c r="P176" s="34"/>
      <c r="Q176" s="35"/>
      <c r="R176" s="36"/>
      <c r="S176" s="26"/>
      <c r="T176" s="37"/>
      <c r="U176" s="38"/>
    </row>
    <row r="177" spans="1:21" x14ac:dyDescent="0.25">
      <c r="A177" s="163" t="s">
        <v>25</v>
      </c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4">
        <v>1</v>
      </c>
      <c r="T177" s="164"/>
      <c r="U177" s="164"/>
    </row>
    <row r="178" spans="1:21" x14ac:dyDescent="0.25">
      <c r="A178" s="165" t="s">
        <v>26</v>
      </c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6" t="e">
        <f>SUM(#REF!)</f>
        <v>#REF!</v>
      </c>
      <c r="T178" s="166"/>
      <c r="U178" s="166"/>
    </row>
    <row r="179" spans="1:21" x14ac:dyDescent="0.25">
      <c r="A179" s="171" t="s">
        <v>27</v>
      </c>
      <c r="B179" s="171"/>
      <c r="C179" s="171"/>
      <c r="D179" s="171"/>
      <c r="E179" s="171"/>
      <c r="F179" s="171"/>
      <c r="G179" s="171"/>
      <c r="H179" s="171"/>
      <c r="I179" s="171"/>
      <c r="J179" s="171"/>
      <c r="K179" s="171"/>
      <c r="L179" s="171"/>
      <c r="M179" s="171"/>
      <c r="N179" s="171"/>
      <c r="O179" s="171"/>
      <c r="P179" s="171"/>
      <c r="Q179" s="171"/>
      <c r="R179" s="171"/>
      <c r="S179" s="172" t="e">
        <f>S178</f>
        <v>#REF!</v>
      </c>
      <c r="T179" s="172"/>
      <c r="U179" s="172"/>
    </row>
    <row r="180" spans="1:21" x14ac:dyDescent="0.25">
      <c r="A180" s="171" t="s">
        <v>28</v>
      </c>
      <c r="B180" s="171"/>
      <c r="C180" s="171"/>
      <c r="D180" s="171"/>
      <c r="E180" s="171"/>
      <c r="F180" s="171"/>
      <c r="G180" s="171"/>
      <c r="H180" s="171"/>
      <c r="I180" s="171"/>
      <c r="J180" s="171"/>
      <c r="K180" s="171"/>
      <c r="L180" s="171"/>
      <c r="M180" s="171"/>
      <c r="N180" s="171"/>
      <c r="O180" s="171"/>
      <c r="P180" s="171"/>
      <c r="Q180" s="171"/>
      <c r="R180" s="171"/>
      <c r="S180" s="172" t="e">
        <f>#REF!</f>
        <v>#REF!</v>
      </c>
      <c r="T180" s="172"/>
      <c r="U180" s="172"/>
    </row>
    <row r="181" spans="1:21" x14ac:dyDescent="0.25">
      <c r="A181" s="171" t="s">
        <v>29</v>
      </c>
      <c r="B181" s="171"/>
      <c r="C181" s="171"/>
      <c r="D181" s="171"/>
      <c r="E181" s="171"/>
      <c r="F181" s="171"/>
      <c r="G181" s="171"/>
      <c r="H181" s="171"/>
      <c r="I181" s="171"/>
      <c r="J181" s="171"/>
      <c r="K181" s="171"/>
      <c r="L181" s="171"/>
      <c r="M181" s="171"/>
      <c r="N181" s="171"/>
      <c r="O181" s="171"/>
      <c r="P181" s="171"/>
      <c r="Q181" s="171"/>
      <c r="R181" s="171"/>
      <c r="S181" s="172">
        <v>0</v>
      </c>
      <c r="T181" s="172"/>
      <c r="U181" s="172"/>
    </row>
    <row r="182" spans="1:21" x14ac:dyDescent="0.25">
      <c r="A182" s="173" t="s">
        <v>30</v>
      </c>
      <c r="B182" s="173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3"/>
      <c r="S182" s="172" t="e">
        <f>S181+S180</f>
        <v>#REF!</v>
      </c>
      <c r="T182" s="172"/>
      <c r="U182" s="172"/>
    </row>
    <row r="183" spans="1:21" x14ac:dyDescent="0.25">
      <c r="A183" s="171" t="s">
        <v>31</v>
      </c>
      <c r="B183" s="171"/>
      <c r="C183" s="171"/>
      <c r="D183" s="171"/>
      <c r="E183" s="171"/>
      <c r="F183" s="171"/>
      <c r="G183" s="171"/>
      <c r="H183" s="171"/>
      <c r="I183" s="171"/>
      <c r="J183" s="171"/>
      <c r="K183" s="171"/>
      <c r="L183" s="171"/>
      <c r="M183" s="171"/>
      <c r="N183" s="171"/>
      <c r="O183" s="171"/>
      <c r="P183" s="171"/>
      <c r="Q183" s="171"/>
      <c r="R183" s="171"/>
      <c r="S183" s="172" t="e">
        <f>S180-S179</f>
        <v>#REF!</v>
      </c>
      <c r="T183" s="172"/>
      <c r="U183" s="172"/>
    </row>
    <row r="184" spans="1:21" x14ac:dyDescent="0.25">
      <c r="A184" s="174" t="s">
        <v>32</v>
      </c>
      <c r="B184" s="174"/>
      <c r="C184" s="174"/>
      <c r="D184" s="174"/>
      <c r="E184" s="174"/>
      <c r="F184" s="174"/>
      <c r="G184" s="174"/>
      <c r="H184" s="174"/>
      <c r="I184" s="174"/>
      <c r="J184" s="174"/>
      <c r="K184" s="174"/>
      <c r="L184" s="174"/>
      <c r="M184" s="174"/>
      <c r="N184" s="174"/>
      <c r="O184" s="174"/>
      <c r="P184" s="174"/>
      <c r="Q184" s="174"/>
      <c r="R184" s="174"/>
      <c r="S184" s="175" t="e">
        <f>S179*100%/S182</f>
        <v>#REF!</v>
      </c>
      <c r="T184" s="175"/>
      <c r="U184" s="175"/>
    </row>
    <row r="185" spans="1:21" x14ac:dyDescent="0.25">
      <c r="A185" s="174" t="s">
        <v>33</v>
      </c>
      <c r="B185" s="174"/>
      <c r="C185" s="174"/>
      <c r="D185" s="174"/>
      <c r="E185" s="174"/>
      <c r="F185" s="174"/>
      <c r="G185" s="174"/>
      <c r="H185" s="174"/>
      <c r="I185" s="174"/>
      <c r="J185" s="174"/>
      <c r="K185" s="174"/>
      <c r="L185" s="174"/>
      <c r="M185" s="174"/>
      <c r="N185" s="174"/>
      <c r="O185" s="174"/>
      <c r="P185" s="174"/>
      <c r="Q185" s="174"/>
      <c r="R185" s="174"/>
      <c r="S185" s="177">
        <v>42429</v>
      </c>
      <c r="T185" s="177"/>
      <c r="U185" s="177"/>
    </row>
    <row r="186" spans="1:21" x14ac:dyDescent="0.25">
      <c r="A186" s="178" t="s">
        <v>34</v>
      </c>
      <c r="B186" s="178"/>
      <c r="C186" s="178"/>
      <c r="D186" s="178"/>
      <c r="E186" s="178"/>
      <c r="F186" s="178"/>
      <c r="G186" s="178"/>
      <c r="H186" s="178"/>
      <c r="I186" s="178"/>
      <c r="J186" s="178"/>
      <c r="K186" s="178"/>
      <c r="L186" s="178"/>
      <c r="M186" s="178"/>
      <c r="N186" s="178"/>
      <c r="O186" s="178"/>
      <c r="P186" s="178"/>
      <c r="Q186" s="178"/>
      <c r="R186" s="178"/>
      <c r="S186" s="179" t="s">
        <v>35</v>
      </c>
      <c r="T186" s="179"/>
      <c r="U186" s="179"/>
    </row>
    <row r="187" spans="1:21" x14ac:dyDescent="0.25">
      <c r="A187" s="23"/>
      <c r="B187" s="43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</row>
    <row r="188" spans="1:21" x14ac:dyDescent="0.25">
      <c r="A188" s="25"/>
      <c r="B188" s="44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</row>
    <row r="189" spans="1:21" x14ac:dyDescent="0.25">
      <c r="A189" s="215" t="s">
        <v>36</v>
      </c>
      <c r="B189" s="133"/>
      <c r="C189" s="133"/>
      <c r="D189" s="133"/>
      <c r="E189" s="133"/>
      <c r="F189" s="133"/>
      <c r="G189" s="133"/>
      <c r="H189" s="133"/>
      <c r="I189" s="133"/>
      <c r="J189" s="133"/>
      <c r="K189" s="133"/>
      <c r="L189" s="133"/>
      <c r="M189" s="133"/>
      <c r="N189" s="133"/>
      <c r="O189" s="133"/>
      <c r="P189" s="133"/>
      <c r="Q189" s="133"/>
      <c r="R189" s="133"/>
      <c r="S189" s="133"/>
      <c r="T189" s="133"/>
      <c r="U189" s="133"/>
    </row>
    <row r="190" spans="1:21" x14ac:dyDescent="0.25">
      <c r="A190" s="215" t="s">
        <v>37</v>
      </c>
      <c r="B190" s="133"/>
      <c r="C190" s="133"/>
      <c r="D190" s="133"/>
      <c r="E190" s="133"/>
      <c r="F190" s="133"/>
      <c r="G190" s="133"/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33"/>
      <c r="T190" s="133"/>
      <c r="U190" s="133"/>
    </row>
    <row r="191" spans="1:21" x14ac:dyDescent="0.25">
      <c r="A191" s="216" t="s">
        <v>38</v>
      </c>
      <c r="B191" s="217"/>
      <c r="C191" s="217"/>
      <c r="D191" s="217"/>
      <c r="E191" s="217"/>
      <c r="F191" s="217"/>
      <c r="G191" s="217"/>
      <c r="H191" s="217"/>
      <c r="I191" s="217"/>
      <c r="J191" s="217"/>
      <c r="K191" s="217"/>
      <c r="L191" s="217"/>
      <c r="M191" s="217"/>
      <c r="N191" s="217"/>
      <c r="O191" s="217"/>
      <c r="P191" s="217"/>
      <c r="Q191" s="217"/>
      <c r="R191" s="217"/>
      <c r="S191" s="217"/>
      <c r="T191" s="217"/>
      <c r="U191" s="217"/>
    </row>
  </sheetData>
  <sheetProtection algorithmName="SHA-512" hashValue="amz5EeNK7CcpI9H+m7NjcReHo/FgQiToHkjyd9hc6myhrcSvmrWCRn0WpsU4HOn0Dqq0tAUzxtzLllHdAiNPPA==" saltValue="Ivhe/YJuh8L9L/+doPnv4A==" spinCount="100000" sheet="1" objects="1" scenarios="1" selectLockedCells="1"/>
  <mergeCells count="54">
    <mergeCell ref="A189:U189"/>
    <mergeCell ref="A190:U190"/>
    <mergeCell ref="A191:U191"/>
    <mergeCell ref="A184:R184"/>
    <mergeCell ref="S184:U184"/>
    <mergeCell ref="A185:R185"/>
    <mergeCell ref="S185:U185"/>
    <mergeCell ref="A186:R186"/>
    <mergeCell ref="S186:U186"/>
    <mergeCell ref="A181:R181"/>
    <mergeCell ref="S181:U181"/>
    <mergeCell ref="A182:R182"/>
    <mergeCell ref="S182:U182"/>
    <mergeCell ref="A183:R183"/>
    <mergeCell ref="S183:U183"/>
    <mergeCell ref="S177:U177"/>
    <mergeCell ref="A178:R178"/>
    <mergeCell ref="S178:U178"/>
    <mergeCell ref="A179:R179"/>
    <mergeCell ref="S179:U179"/>
    <mergeCell ref="A180:R180"/>
    <mergeCell ref="S180:U180"/>
    <mergeCell ref="M15:M16"/>
    <mergeCell ref="N15:N16"/>
    <mergeCell ref="O15:O16"/>
    <mergeCell ref="P15:P16"/>
    <mergeCell ref="Q15:Q16"/>
    <mergeCell ref="A177:R177"/>
    <mergeCell ref="G15:G16"/>
    <mergeCell ref="H15:H16"/>
    <mergeCell ref="I15:I16"/>
    <mergeCell ref="J15:J16"/>
    <mergeCell ref="K15:K16"/>
    <mergeCell ref="L15:L16"/>
    <mergeCell ref="R14:R16"/>
    <mergeCell ref="S14:U15"/>
    <mergeCell ref="F15:F16"/>
    <mergeCell ref="A12:C12"/>
    <mergeCell ref="D12:H12"/>
    <mergeCell ref="A14:H14"/>
    <mergeCell ref="I14:K14"/>
    <mergeCell ref="A15:A16"/>
    <mergeCell ref="B15:B16"/>
    <mergeCell ref="C15:C16"/>
    <mergeCell ref="D15:D16"/>
    <mergeCell ref="E15:E16"/>
    <mergeCell ref="L14:N14"/>
    <mergeCell ref="O14:Q14"/>
    <mergeCell ref="A1:H8"/>
    <mergeCell ref="S1:U8"/>
    <mergeCell ref="A10:C10"/>
    <mergeCell ref="D10:H10"/>
    <mergeCell ref="A11:C11"/>
    <mergeCell ref="D11:H1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portrait" r:id="rId1"/>
  <rowBreaks count="1" manualBreakCount="1">
    <brk id="16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BreakPreview" zoomScale="60" zoomScaleNormal="100" workbookViewId="0">
      <selection sqref="A1:S9"/>
    </sheetView>
  </sheetViews>
  <sheetFormatPr defaultRowHeight="12.75" x14ac:dyDescent="0.2"/>
  <cols>
    <col min="1" max="1" width="9" style="84" bestFit="1" customWidth="1"/>
    <col min="2" max="2" width="38" style="84" bestFit="1" customWidth="1"/>
    <col min="3" max="3" width="11.28515625" style="84" bestFit="1" customWidth="1"/>
    <col min="4" max="4" width="17.42578125" style="84" bestFit="1" customWidth="1"/>
    <col min="5" max="5" width="11.28515625" style="84" bestFit="1" customWidth="1"/>
    <col min="6" max="6" width="17" style="84" bestFit="1" customWidth="1"/>
    <col min="7" max="7" width="11.28515625" style="84" bestFit="1" customWidth="1"/>
    <col min="8" max="8" width="17.7109375" style="84" bestFit="1" customWidth="1"/>
    <col min="9" max="9" width="11.28515625" style="84" bestFit="1" customWidth="1"/>
    <col min="10" max="10" width="17.7109375" style="84" bestFit="1" customWidth="1"/>
    <col min="11" max="11" width="11.28515625" style="84" bestFit="1" customWidth="1"/>
    <col min="12" max="12" width="17.7109375" style="84" bestFit="1" customWidth="1"/>
    <col min="13" max="13" width="11.28515625" style="84" bestFit="1" customWidth="1"/>
    <col min="14" max="14" width="17.7109375" style="84" bestFit="1" customWidth="1"/>
    <col min="15" max="15" width="11.28515625" style="84" bestFit="1" customWidth="1"/>
    <col min="16" max="16" width="18.28515625" style="84" bestFit="1" customWidth="1"/>
    <col min="17" max="17" width="11.28515625" style="84" bestFit="1" customWidth="1"/>
    <col min="18" max="18" width="17.7109375" style="84" bestFit="1" customWidth="1"/>
    <col min="19" max="19" width="20.85546875" style="84" bestFit="1" customWidth="1"/>
    <col min="20" max="20" width="11.140625" style="84" bestFit="1" customWidth="1"/>
    <col min="21" max="256" width="9.140625" style="84"/>
    <col min="257" max="257" width="5.5703125" style="84" bestFit="1" customWidth="1"/>
    <col min="258" max="258" width="38" style="84" bestFit="1" customWidth="1"/>
    <col min="259" max="259" width="11.140625" style="84" bestFit="1" customWidth="1"/>
    <col min="260" max="260" width="16.28515625" style="84" bestFit="1" customWidth="1"/>
    <col min="261" max="261" width="11.140625" style="84" bestFit="1" customWidth="1"/>
    <col min="262" max="262" width="16.85546875" style="84" bestFit="1" customWidth="1"/>
    <col min="263" max="263" width="10.140625" style="84" bestFit="1" customWidth="1"/>
    <col min="264" max="264" width="16.28515625" style="84" bestFit="1" customWidth="1"/>
    <col min="265" max="265" width="10.140625" style="84" bestFit="1" customWidth="1"/>
    <col min="266" max="266" width="16.85546875" style="84" bestFit="1" customWidth="1"/>
    <col min="267" max="267" width="10.140625" style="84" bestFit="1" customWidth="1"/>
    <col min="268" max="268" width="16.28515625" style="84" bestFit="1" customWidth="1"/>
    <col min="269" max="269" width="10.140625" style="84" bestFit="1" customWidth="1"/>
    <col min="270" max="270" width="16.85546875" style="84" bestFit="1" customWidth="1"/>
    <col min="271" max="271" width="10.140625" style="84" bestFit="1" customWidth="1"/>
    <col min="272" max="272" width="16.28515625" style="84" bestFit="1" customWidth="1"/>
    <col min="273" max="273" width="11.140625" style="84" bestFit="1" customWidth="1"/>
    <col min="274" max="274" width="15.5703125" style="84" bestFit="1" customWidth="1"/>
    <col min="275" max="275" width="18.28515625" style="84" bestFit="1" customWidth="1"/>
    <col min="276" max="512" width="9.140625" style="84"/>
    <col min="513" max="513" width="5.5703125" style="84" bestFit="1" customWidth="1"/>
    <col min="514" max="514" width="38" style="84" bestFit="1" customWidth="1"/>
    <col min="515" max="515" width="11.140625" style="84" bestFit="1" customWidth="1"/>
    <col min="516" max="516" width="16.28515625" style="84" bestFit="1" customWidth="1"/>
    <col min="517" max="517" width="11.140625" style="84" bestFit="1" customWidth="1"/>
    <col min="518" max="518" width="16.85546875" style="84" bestFit="1" customWidth="1"/>
    <col min="519" max="519" width="10.140625" style="84" bestFit="1" customWidth="1"/>
    <col min="520" max="520" width="16.28515625" style="84" bestFit="1" customWidth="1"/>
    <col min="521" max="521" width="10.140625" style="84" bestFit="1" customWidth="1"/>
    <col min="522" max="522" width="16.85546875" style="84" bestFit="1" customWidth="1"/>
    <col min="523" max="523" width="10.140625" style="84" bestFit="1" customWidth="1"/>
    <col min="524" max="524" width="16.28515625" style="84" bestFit="1" customWidth="1"/>
    <col min="525" max="525" width="10.140625" style="84" bestFit="1" customWidth="1"/>
    <col min="526" max="526" width="16.85546875" style="84" bestFit="1" customWidth="1"/>
    <col min="527" max="527" width="10.140625" style="84" bestFit="1" customWidth="1"/>
    <col min="528" max="528" width="16.28515625" style="84" bestFit="1" customWidth="1"/>
    <col min="529" max="529" width="11.140625" style="84" bestFit="1" customWidth="1"/>
    <col min="530" max="530" width="15.5703125" style="84" bestFit="1" customWidth="1"/>
    <col min="531" max="531" width="18.28515625" style="84" bestFit="1" customWidth="1"/>
    <col min="532" max="768" width="9.140625" style="84"/>
    <col min="769" max="769" width="5.5703125" style="84" bestFit="1" customWidth="1"/>
    <col min="770" max="770" width="38" style="84" bestFit="1" customWidth="1"/>
    <col min="771" max="771" width="11.140625" style="84" bestFit="1" customWidth="1"/>
    <col min="772" max="772" width="16.28515625" style="84" bestFit="1" customWidth="1"/>
    <col min="773" max="773" width="11.140625" style="84" bestFit="1" customWidth="1"/>
    <col min="774" max="774" width="16.85546875" style="84" bestFit="1" customWidth="1"/>
    <col min="775" max="775" width="10.140625" style="84" bestFit="1" customWidth="1"/>
    <col min="776" max="776" width="16.28515625" style="84" bestFit="1" customWidth="1"/>
    <col min="777" max="777" width="10.140625" style="84" bestFit="1" customWidth="1"/>
    <col min="778" max="778" width="16.85546875" style="84" bestFit="1" customWidth="1"/>
    <col min="779" max="779" width="10.140625" style="84" bestFit="1" customWidth="1"/>
    <col min="780" max="780" width="16.28515625" style="84" bestFit="1" customWidth="1"/>
    <col min="781" max="781" width="10.140625" style="84" bestFit="1" customWidth="1"/>
    <col min="782" max="782" width="16.85546875" style="84" bestFit="1" customWidth="1"/>
    <col min="783" max="783" width="10.140625" style="84" bestFit="1" customWidth="1"/>
    <col min="784" max="784" width="16.28515625" style="84" bestFit="1" customWidth="1"/>
    <col min="785" max="785" width="11.140625" style="84" bestFit="1" customWidth="1"/>
    <col min="786" max="786" width="15.5703125" style="84" bestFit="1" customWidth="1"/>
    <col min="787" max="787" width="18.28515625" style="84" bestFit="1" customWidth="1"/>
    <col min="788" max="1024" width="9.140625" style="84"/>
    <col min="1025" max="1025" width="5.5703125" style="84" bestFit="1" customWidth="1"/>
    <col min="1026" max="1026" width="38" style="84" bestFit="1" customWidth="1"/>
    <col min="1027" max="1027" width="11.140625" style="84" bestFit="1" customWidth="1"/>
    <col min="1028" max="1028" width="16.28515625" style="84" bestFit="1" customWidth="1"/>
    <col min="1029" max="1029" width="11.140625" style="84" bestFit="1" customWidth="1"/>
    <col min="1030" max="1030" width="16.85546875" style="84" bestFit="1" customWidth="1"/>
    <col min="1031" max="1031" width="10.140625" style="84" bestFit="1" customWidth="1"/>
    <col min="1032" max="1032" width="16.28515625" style="84" bestFit="1" customWidth="1"/>
    <col min="1033" max="1033" width="10.140625" style="84" bestFit="1" customWidth="1"/>
    <col min="1034" max="1034" width="16.85546875" style="84" bestFit="1" customWidth="1"/>
    <col min="1035" max="1035" width="10.140625" style="84" bestFit="1" customWidth="1"/>
    <col min="1036" max="1036" width="16.28515625" style="84" bestFit="1" customWidth="1"/>
    <col min="1037" max="1037" width="10.140625" style="84" bestFit="1" customWidth="1"/>
    <col min="1038" max="1038" width="16.85546875" style="84" bestFit="1" customWidth="1"/>
    <col min="1039" max="1039" width="10.140625" style="84" bestFit="1" customWidth="1"/>
    <col min="1040" max="1040" width="16.28515625" style="84" bestFit="1" customWidth="1"/>
    <col min="1041" max="1041" width="11.140625" style="84" bestFit="1" customWidth="1"/>
    <col min="1042" max="1042" width="15.5703125" style="84" bestFit="1" customWidth="1"/>
    <col min="1043" max="1043" width="18.28515625" style="84" bestFit="1" customWidth="1"/>
    <col min="1044" max="1280" width="9.140625" style="84"/>
    <col min="1281" max="1281" width="5.5703125" style="84" bestFit="1" customWidth="1"/>
    <col min="1282" max="1282" width="38" style="84" bestFit="1" customWidth="1"/>
    <col min="1283" max="1283" width="11.140625" style="84" bestFit="1" customWidth="1"/>
    <col min="1284" max="1284" width="16.28515625" style="84" bestFit="1" customWidth="1"/>
    <col min="1285" max="1285" width="11.140625" style="84" bestFit="1" customWidth="1"/>
    <col min="1286" max="1286" width="16.85546875" style="84" bestFit="1" customWidth="1"/>
    <col min="1287" max="1287" width="10.140625" style="84" bestFit="1" customWidth="1"/>
    <col min="1288" max="1288" width="16.28515625" style="84" bestFit="1" customWidth="1"/>
    <col min="1289" max="1289" width="10.140625" style="84" bestFit="1" customWidth="1"/>
    <col min="1290" max="1290" width="16.85546875" style="84" bestFit="1" customWidth="1"/>
    <col min="1291" max="1291" width="10.140625" style="84" bestFit="1" customWidth="1"/>
    <col min="1292" max="1292" width="16.28515625" style="84" bestFit="1" customWidth="1"/>
    <col min="1293" max="1293" width="10.140625" style="84" bestFit="1" customWidth="1"/>
    <col min="1294" max="1294" width="16.85546875" style="84" bestFit="1" customWidth="1"/>
    <col min="1295" max="1295" width="10.140625" style="84" bestFit="1" customWidth="1"/>
    <col min="1296" max="1296" width="16.28515625" style="84" bestFit="1" customWidth="1"/>
    <col min="1297" max="1297" width="11.140625" style="84" bestFit="1" customWidth="1"/>
    <col min="1298" max="1298" width="15.5703125" style="84" bestFit="1" customWidth="1"/>
    <col min="1299" max="1299" width="18.28515625" style="84" bestFit="1" customWidth="1"/>
    <col min="1300" max="1536" width="9.140625" style="84"/>
    <col min="1537" max="1537" width="5.5703125" style="84" bestFit="1" customWidth="1"/>
    <col min="1538" max="1538" width="38" style="84" bestFit="1" customWidth="1"/>
    <col min="1539" max="1539" width="11.140625" style="84" bestFit="1" customWidth="1"/>
    <col min="1540" max="1540" width="16.28515625" style="84" bestFit="1" customWidth="1"/>
    <col min="1541" max="1541" width="11.140625" style="84" bestFit="1" customWidth="1"/>
    <col min="1542" max="1542" width="16.85546875" style="84" bestFit="1" customWidth="1"/>
    <col min="1543" max="1543" width="10.140625" style="84" bestFit="1" customWidth="1"/>
    <col min="1544" max="1544" width="16.28515625" style="84" bestFit="1" customWidth="1"/>
    <col min="1545" max="1545" width="10.140625" style="84" bestFit="1" customWidth="1"/>
    <col min="1546" max="1546" width="16.85546875" style="84" bestFit="1" customWidth="1"/>
    <col min="1547" max="1547" width="10.140625" style="84" bestFit="1" customWidth="1"/>
    <col min="1548" max="1548" width="16.28515625" style="84" bestFit="1" customWidth="1"/>
    <col min="1549" max="1549" width="10.140625" style="84" bestFit="1" customWidth="1"/>
    <col min="1550" max="1550" width="16.85546875" style="84" bestFit="1" customWidth="1"/>
    <col min="1551" max="1551" width="10.140625" style="84" bestFit="1" customWidth="1"/>
    <col min="1552" max="1552" width="16.28515625" style="84" bestFit="1" customWidth="1"/>
    <col min="1553" max="1553" width="11.140625" style="84" bestFit="1" customWidth="1"/>
    <col min="1554" max="1554" width="15.5703125" style="84" bestFit="1" customWidth="1"/>
    <col min="1555" max="1555" width="18.28515625" style="84" bestFit="1" customWidth="1"/>
    <col min="1556" max="1792" width="9.140625" style="84"/>
    <col min="1793" max="1793" width="5.5703125" style="84" bestFit="1" customWidth="1"/>
    <col min="1794" max="1794" width="38" style="84" bestFit="1" customWidth="1"/>
    <col min="1795" max="1795" width="11.140625" style="84" bestFit="1" customWidth="1"/>
    <col min="1796" max="1796" width="16.28515625" style="84" bestFit="1" customWidth="1"/>
    <col min="1797" max="1797" width="11.140625" style="84" bestFit="1" customWidth="1"/>
    <col min="1798" max="1798" width="16.85546875" style="84" bestFit="1" customWidth="1"/>
    <col min="1799" max="1799" width="10.140625" style="84" bestFit="1" customWidth="1"/>
    <col min="1800" max="1800" width="16.28515625" style="84" bestFit="1" customWidth="1"/>
    <col min="1801" max="1801" width="10.140625" style="84" bestFit="1" customWidth="1"/>
    <col min="1802" max="1802" width="16.85546875" style="84" bestFit="1" customWidth="1"/>
    <col min="1803" max="1803" width="10.140625" style="84" bestFit="1" customWidth="1"/>
    <col min="1804" max="1804" width="16.28515625" style="84" bestFit="1" customWidth="1"/>
    <col min="1805" max="1805" width="10.140625" style="84" bestFit="1" customWidth="1"/>
    <col min="1806" max="1806" width="16.85546875" style="84" bestFit="1" customWidth="1"/>
    <col min="1807" max="1807" width="10.140625" style="84" bestFit="1" customWidth="1"/>
    <col min="1808" max="1808" width="16.28515625" style="84" bestFit="1" customWidth="1"/>
    <col min="1809" max="1809" width="11.140625" style="84" bestFit="1" customWidth="1"/>
    <col min="1810" max="1810" width="15.5703125" style="84" bestFit="1" customWidth="1"/>
    <col min="1811" max="1811" width="18.28515625" style="84" bestFit="1" customWidth="1"/>
    <col min="1812" max="2048" width="9.140625" style="84"/>
    <col min="2049" max="2049" width="5.5703125" style="84" bestFit="1" customWidth="1"/>
    <col min="2050" max="2050" width="38" style="84" bestFit="1" customWidth="1"/>
    <col min="2051" max="2051" width="11.140625" style="84" bestFit="1" customWidth="1"/>
    <col min="2052" max="2052" width="16.28515625" style="84" bestFit="1" customWidth="1"/>
    <col min="2053" max="2053" width="11.140625" style="84" bestFit="1" customWidth="1"/>
    <col min="2054" max="2054" width="16.85546875" style="84" bestFit="1" customWidth="1"/>
    <col min="2055" max="2055" width="10.140625" style="84" bestFit="1" customWidth="1"/>
    <col min="2056" max="2056" width="16.28515625" style="84" bestFit="1" customWidth="1"/>
    <col min="2057" max="2057" width="10.140625" style="84" bestFit="1" customWidth="1"/>
    <col min="2058" max="2058" width="16.85546875" style="84" bestFit="1" customWidth="1"/>
    <col min="2059" max="2059" width="10.140625" style="84" bestFit="1" customWidth="1"/>
    <col min="2060" max="2060" width="16.28515625" style="84" bestFit="1" customWidth="1"/>
    <col min="2061" max="2061" width="10.140625" style="84" bestFit="1" customWidth="1"/>
    <col min="2062" max="2062" width="16.85546875" style="84" bestFit="1" customWidth="1"/>
    <col min="2063" max="2063" width="10.140625" style="84" bestFit="1" customWidth="1"/>
    <col min="2064" max="2064" width="16.28515625" style="84" bestFit="1" customWidth="1"/>
    <col min="2065" max="2065" width="11.140625" style="84" bestFit="1" customWidth="1"/>
    <col min="2066" max="2066" width="15.5703125" style="84" bestFit="1" customWidth="1"/>
    <col min="2067" max="2067" width="18.28515625" style="84" bestFit="1" customWidth="1"/>
    <col min="2068" max="2304" width="9.140625" style="84"/>
    <col min="2305" max="2305" width="5.5703125" style="84" bestFit="1" customWidth="1"/>
    <col min="2306" max="2306" width="38" style="84" bestFit="1" customWidth="1"/>
    <col min="2307" max="2307" width="11.140625" style="84" bestFit="1" customWidth="1"/>
    <col min="2308" max="2308" width="16.28515625" style="84" bestFit="1" customWidth="1"/>
    <col min="2309" max="2309" width="11.140625" style="84" bestFit="1" customWidth="1"/>
    <col min="2310" max="2310" width="16.85546875" style="84" bestFit="1" customWidth="1"/>
    <col min="2311" max="2311" width="10.140625" style="84" bestFit="1" customWidth="1"/>
    <col min="2312" max="2312" width="16.28515625" style="84" bestFit="1" customWidth="1"/>
    <col min="2313" max="2313" width="10.140625" style="84" bestFit="1" customWidth="1"/>
    <col min="2314" max="2314" width="16.85546875" style="84" bestFit="1" customWidth="1"/>
    <col min="2315" max="2315" width="10.140625" style="84" bestFit="1" customWidth="1"/>
    <col min="2316" max="2316" width="16.28515625" style="84" bestFit="1" customWidth="1"/>
    <col min="2317" max="2317" width="10.140625" style="84" bestFit="1" customWidth="1"/>
    <col min="2318" max="2318" width="16.85546875" style="84" bestFit="1" customWidth="1"/>
    <col min="2319" max="2319" width="10.140625" style="84" bestFit="1" customWidth="1"/>
    <col min="2320" max="2320" width="16.28515625" style="84" bestFit="1" customWidth="1"/>
    <col min="2321" max="2321" width="11.140625" style="84" bestFit="1" customWidth="1"/>
    <col min="2322" max="2322" width="15.5703125" style="84" bestFit="1" customWidth="1"/>
    <col min="2323" max="2323" width="18.28515625" style="84" bestFit="1" customWidth="1"/>
    <col min="2324" max="2560" width="9.140625" style="84"/>
    <col min="2561" max="2561" width="5.5703125" style="84" bestFit="1" customWidth="1"/>
    <col min="2562" max="2562" width="38" style="84" bestFit="1" customWidth="1"/>
    <col min="2563" max="2563" width="11.140625" style="84" bestFit="1" customWidth="1"/>
    <col min="2564" max="2564" width="16.28515625" style="84" bestFit="1" customWidth="1"/>
    <col min="2565" max="2565" width="11.140625" style="84" bestFit="1" customWidth="1"/>
    <col min="2566" max="2566" width="16.85546875" style="84" bestFit="1" customWidth="1"/>
    <col min="2567" max="2567" width="10.140625" style="84" bestFit="1" customWidth="1"/>
    <col min="2568" max="2568" width="16.28515625" style="84" bestFit="1" customWidth="1"/>
    <col min="2569" max="2569" width="10.140625" style="84" bestFit="1" customWidth="1"/>
    <col min="2570" max="2570" width="16.85546875" style="84" bestFit="1" customWidth="1"/>
    <col min="2571" max="2571" width="10.140625" style="84" bestFit="1" customWidth="1"/>
    <col min="2572" max="2572" width="16.28515625" style="84" bestFit="1" customWidth="1"/>
    <col min="2573" max="2573" width="10.140625" style="84" bestFit="1" customWidth="1"/>
    <col min="2574" max="2574" width="16.85546875" style="84" bestFit="1" customWidth="1"/>
    <col min="2575" max="2575" width="10.140625" style="84" bestFit="1" customWidth="1"/>
    <col min="2576" max="2576" width="16.28515625" style="84" bestFit="1" customWidth="1"/>
    <col min="2577" max="2577" width="11.140625" style="84" bestFit="1" customWidth="1"/>
    <col min="2578" max="2578" width="15.5703125" style="84" bestFit="1" customWidth="1"/>
    <col min="2579" max="2579" width="18.28515625" style="84" bestFit="1" customWidth="1"/>
    <col min="2580" max="2816" width="9.140625" style="84"/>
    <col min="2817" max="2817" width="5.5703125" style="84" bestFit="1" customWidth="1"/>
    <col min="2818" max="2818" width="38" style="84" bestFit="1" customWidth="1"/>
    <col min="2819" max="2819" width="11.140625" style="84" bestFit="1" customWidth="1"/>
    <col min="2820" max="2820" width="16.28515625" style="84" bestFit="1" customWidth="1"/>
    <col min="2821" max="2821" width="11.140625" style="84" bestFit="1" customWidth="1"/>
    <col min="2822" max="2822" width="16.85546875" style="84" bestFit="1" customWidth="1"/>
    <col min="2823" max="2823" width="10.140625" style="84" bestFit="1" customWidth="1"/>
    <col min="2824" max="2824" width="16.28515625" style="84" bestFit="1" customWidth="1"/>
    <col min="2825" max="2825" width="10.140625" style="84" bestFit="1" customWidth="1"/>
    <col min="2826" max="2826" width="16.85546875" style="84" bestFit="1" customWidth="1"/>
    <col min="2827" max="2827" width="10.140625" style="84" bestFit="1" customWidth="1"/>
    <col min="2828" max="2828" width="16.28515625" style="84" bestFit="1" customWidth="1"/>
    <col min="2829" max="2829" width="10.140625" style="84" bestFit="1" customWidth="1"/>
    <col min="2830" max="2830" width="16.85546875" style="84" bestFit="1" customWidth="1"/>
    <col min="2831" max="2831" width="10.140625" style="84" bestFit="1" customWidth="1"/>
    <col min="2832" max="2832" width="16.28515625" style="84" bestFit="1" customWidth="1"/>
    <col min="2833" max="2833" width="11.140625" style="84" bestFit="1" customWidth="1"/>
    <col min="2834" max="2834" width="15.5703125" style="84" bestFit="1" customWidth="1"/>
    <col min="2835" max="2835" width="18.28515625" style="84" bestFit="1" customWidth="1"/>
    <col min="2836" max="3072" width="9.140625" style="84"/>
    <col min="3073" max="3073" width="5.5703125" style="84" bestFit="1" customWidth="1"/>
    <col min="3074" max="3074" width="38" style="84" bestFit="1" customWidth="1"/>
    <col min="3075" max="3075" width="11.140625" style="84" bestFit="1" customWidth="1"/>
    <col min="3076" max="3076" width="16.28515625" style="84" bestFit="1" customWidth="1"/>
    <col min="3077" max="3077" width="11.140625" style="84" bestFit="1" customWidth="1"/>
    <col min="3078" max="3078" width="16.85546875" style="84" bestFit="1" customWidth="1"/>
    <col min="3079" max="3079" width="10.140625" style="84" bestFit="1" customWidth="1"/>
    <col min="3080" max="3080" width="16.28515625" style="84" bestFit="1" customWidth="1"/>
    <col min="3081" max="3081" width="10.140625" style="84" bestFit="1" customWidth="1"/>
    <col min="3082" max="3082" width="16.85546875" style="84" bestFit="1" customWidth="1"/>
    <col min="3083" max="3083" width="10.140625" style="84" bestFit="1" customWidth="1"/>
    <col min="3084" max="3084" width="16.28515625" style="84" bestFit="1" customWidth="1"/>
    <col min="3085" max="3085" width="10.140625" style="84" bestFit="1" customWidth="1"/>
    <col min="3086" max="3086" width="16.85546875" style="84" bestFit="1" customWidth="1"/>
    <col min="3087" max="3087" width="10.140625" style="84" bestFit="1" customWidth="1"/>
    <col min="3088" max="3088" width="16.28515625" style="84" bestFit="1" customWidth="1"/>
    <col min="3089" max="3089" width="11.140625" style="84" bestFit="1" customWidth="1"/>
    <col min="3090" max="3090" width="15.5703125" style="84" bestFit="1" customWidth="1"/>
    <col min="3091" max="3091" width="18.28515625" style="84" bestFit="1" customWidth="1"/>
    <col min="3092" max="3328" width="9.140625" style="84"/>
    <col min="3329" max="3329" width="5.5703125" style="84" bestFit="1" customWidth="1"/>
    <col min="3330" max="3330" width="38" style="84" bestFit="1" customWidth="1"/>
    <col min="3331" max="3331" width="11.140625" style="84" bestFit="1" customWidth="1"/>
    <col min="3332" max="3332" width="16.28515625" style="84" bestFit="1" customWidth="1"/>
    <col min="3333" max="3333" width="11.140625" style="84" bestFit="1" customWidth="1"/>
    <col min="3334" max="3334" width="16.85546875" style="84" bestFit="1" customWidth="1"/>
    <col min="3335" max="3335" width="10.140625" style="84" bestFit="1" customWidth="1"/>
    <col min="3336" max="3336" width="16.28515625" style="84" bestFit="1" customWidth="1"/>
    <col min="3337" max="3337" width="10.140625" style="84" bestFit="1" customWidth="1"/>
    <col min="3338" max="3338" width="16.85546875" style="84" bestFit="1" customWidth="1"/>
    <col min="3339" max="3339" width="10.140625" style="84" bestFit="1" customWidth="1"/>
    <col min="3340" max="3340" width="16.28515625" style="84" bestFit="1" customWidth="1"/>
    <col min="3341" max="3341" width="10.140625" style="84" bestFit="1" customWidth="1"/>
    <col min="3342" max="3342" width="16.85546875" style="84" bestFit="1" customWidth="1"/>
    <col min="3343" max="3343" width="10.140625" style="84" bestFit="1" customWidth="1"/>
    <col min="3344" max="3344" width="16.28515625" style="84" bestFit="1" customWidth="1"/>
    <col min="3345" max="3345" width="11.140625" style="84" bestFit="1" customWidth="1"/>
    <col min="3346" max="3346" width="15.5703125" style="84" bestFit="1" customWidth="1"/>
    <col min="3347" max="3347" width="18.28515625" style="84" bestFit="1" customWidth="1"/>
    <col min="3348" max="3584" width="9.140625" style="84"/>
    <col min="3585" max="3585" width="5.5703125" style="84" bestFit="1" customWidth="1"/>
    <col min="3586" max="3586" width="38" style="84" bestFit="1" customWidth="1"/>
    <col min="3587" max="3587" width="11.140625" style="84" bestFit="1" customWidth="1"/>
    <col min="3588" max="3588" width="16.28515625" style="84" bestFit="1" customWidth="1"/>
    <col min="3589" max="3589" width="11.140625" style="84" bestFit="1" customWidth="1"/>
    <col min="3590" max="3590" width="16.85546875" style="84" bestFit="1" customWidth="1"/>
    <col min="3591" max="3591" width="10.140625" style="84" bestFit="1" customWidth="1"/>
    <col min="3592" max="3592" width="16.28515625" style="84" bestFit="1" customWidth="1"/>
    <col min="3593" max="3593" width="10.140625" style="84" bestFit="1" customWidth="1"/>
    <col min="3594" max="3594" width="16.85546875" style="84" bestFit="1" customWidth="1"/>
    <col min="3595" max="3595" width="10.140625" style="84" bestFit="1" customWidth="1"/>
    <col min="3596" max="3596" width="16.28515625" style="84" bestFit="1" customWidth="1"/>
    <col min="3597" max="3597" width="10.140625" style="84" bestFit="1" customWidth="1"/>
    <col min="3598" max="3598" width="16.85546875" style="84" bestFit="1" customWidth="1"/>
    <col min="3599" max="3599" width="10.140625" style="84" bestFit="1" customWidth="1"/>
    <col min="3600" max="3600" width="16.28515625" style="84" bestFit="1" customWidth="1"/>
    <col min="3601" max="3601" width="11.140625" style="84" bestFit="1" customWidth="1"/>
    <col min="3602" max="3602" width="15.5703125" style="84" bestFit="1" customWidth="1"/>
    <col min="3603" max="3603" width="18.28515625" style="84" bestFit="1" customWidth="1"/>
    <col min="3604" max="3840" width="9.140625" style="84"/>
    <col min="3841" max="3841" width="5.5703125" style="84" bestFit="1" customWidth="1"/>
    <col min="3842" max="3842" width="38" style="84" bestFit="1" customWidth="1"/>
    <col min="3843" max="3843" width="11.140625" style="84" bestFit="1" customWidth="1"/>
    <col min="3844" max="3844" width="16.28515625" style="84" bestFit="1" customWidth="1"/>
    <col min="3845" max="3845" width="11.140625" style="84" bestFit="1" customWidth="1"/>
    <col min="3846" max="3846" width="16.85546875" style="84" bestFit="1" customWidth="1"/>
    <col min="3847" max="3847" width="10.140625" style="84" bestFit="1" customWidth="1"/>
    <col min="3848" max="3848" width="16.28515625" style="84" bestFit="1" customWidth="1"/>
    <col min="3849" max="3849" width="10.140625" style="84" bestFit="1" customWidth="1"/>
    <col min="3850" max="3850" width="16.85546875" style="84" bestFit="1" customWidth="1"/>
    <col min="3851" max="3851" width="10.140625" style="84" bestFit="1" customWidth="1"/>
    <col min="3852" max="3852" width="16.28515625" style="84" bestFit="1" customWidth="1"/>
    <col min="3853" max="3853" width="10.140625" style="84" bestFit="1" customWidth="1"/>
    <col min="3854" max="3854" width="16.85546875" style="84" bestFit="1" customWidth="1"/>
    <col min="3855" max="3855" width="10.140625" style="84" bestFit="1" customWidth="1"/>
    <col min="3856" max="3856" width="16.28515625" style="84" bestFit="1" customWidth="1"/>
    <col min="3857" max="3857" width="11.140625" style="84" bestFit="1" customWidth="1"/>
    <col min="3858" max="3858" width="15.5703125" style="84" bestFit="1" customWidth="1"/>
    <col min="3859" max="3859" width="18.28515625" style="84" bestFit="1" customWidth="1"/>
    <col min="3860" max="4096" width="9.140625" style="84"/>
    <col min="4097" max="4097" width="5.5703125" style="84" bestFit="1" customWidth="1"/>
    <col min="4098" max="4098" width="38" style="84" bestFit="1" customWidth="1"/>
    <col min="4099" max="4099" width="11.140625" style="84" bestFit="1" customWidth="1"/>
    <col min="4100" max="4100" width="16.28515625" style="84" bestFit="1" customWidth="1"/>
    <col min="4101" max="4101" width="11.140625" style="84" bestFit="1" customWidth="1"/>
    <col min="4102" max="4102" width="16.85546875" style="84" bestFit="1" customWidth="1"/>
    <col min="4103" max="4103" width="10.140625" style="84" bestFit="1" customWidth="1"/>
    <col min="4104" max="4104" width="16.28515625" style="84" bestFit="1" customWidth="1"/>
    <col min="4105" max="4105" width="10.140625" style="84" bestFit="1" customWidth="1"/>
    <col min="4106" max="4106" width="16.85546875" style="84" bestFit="1" customWidth="1"/>
    <col min="4107" max="4107" width="10.140625" style="84" bestFit="1" customWidth="1"/>
    <col min="4108" max="4108" width="16.28515625" style="84" bestFit="1" customWidth="1"/>
    <col min="4109" max="4109" width="10.140625" style="84" bestFit="1" customWidth="1"/>
    <col min="4110" max="4110" width="16.85546875" style="84" bestFit="1" customWidth="1"/>
    <col min="4111" max="4111" width="10.140625" style="84" bestFit="1" customWidth="1"/>
    <col min="4112" max="4112" width="16.28515625" style="84" bestFit="1" customWidth="1"/>
    <col min="4113" max="4113" width="11.140625" style="84" bestFit="1" customWidth="1"/>
    <col min="4114" max="4114" width="15.5703125" style="84" bestFit="1" customWidth="1"/>
    <col min="4115" max="4115" width="18.28515625" style="84" bestFit="1" customWidth="1"/>
    <col min="4116" max="4352" width="9.140625" style="84"/>
    <col min="4353" max="4353" width="5.5703125" style="84" bestFit="1" customWidth="1"/>
    <col min="4354" max="4354" width="38" style="84" bestFit="1" customWidth="1"/>
    <col min="4355" max="4355" width="11.140625" style="84" bestFit="1" customWidth="1"/>
    <col min="4356" max="4356" width="16.28515625" style="84" bestFit="1" customWidth="1"/>
    <col min="4357" max="4357" width="11.140625" style="84" bestFit="1" customWidth="1"/>
    <col min="4358" max="4358" width="16.85546875" style="84" bestFit="1" customWidth="1"/>
    <col min="4359" max="4359" width="10.140625" style="84" bestFit="1" customWidth="1"/>
    <col min="4360" max="4360" width="16.28515625" style="84" bestFit="1" customWidth="1"/>
    <col min="4361" max="4361" width="10.140625" style="84" bestFit="1" customWidth="1"/>
    <col min="4362" max="4362" width="16.85546875" style="84" bestFit="1" customWidth="1"/>
    <col min="4363" max="4363" width="10.140625" style="84" bestFit="1" customWidth="1"/>
    <col min="4364" max="4364" width="16.28515625" style="84" bestFit="1" customWidth="1"/>
    <col min="4365" max="4365" width="10.140625" style="84" bestFit="1" customWidth="1"/>
    <col min="4366" max="4366" width="16.85546875" style="84" bestFit="1" customWidth="1"/>
    <col min="4367" max="4367" width="10.140625" style="84" bestFit="1" customWidth="1"/>
    <col min="4368" max="4368" width="16.28515625" style="84" bestFit="1" customWidth="1"/>
    <col min="4369" max="4369" width="11.140625" style="84" bestFit="1" customWidth="1"/>
    <col min="4370" max="4370" width="15.5703125" style="84" bestFit="1" customWidth="1"/>
    <col min="4371" max="4371" width="18.28515625" style="84" bestFit="1" customWidth="1"/>
    <col min="4372" max="4608" width="9.140625" style="84"/>
    <col min="4609" max="4609" width="5.5703125" style="84" bestFit="1" customWidth="1"/>
    <col min="4610" max="4610" width="38" style="84" bestFit="1" customWidth="1"/>
    <col min="4611" max="4611" width="11.140625" style="84" bestFit="1" customWidth="1"/>
    <col min="4612" max="4612" width="16.28515625" style="84" bestFit="1" customWidth="1"/>
    <col min="4613" max="4613" width="11.140625" style="84" bestFit="1" customWidth="1"/>
    <col min="4614" max="4614" width="16.85546875" style="84" bestFit="1" customWidth="1"/>
    <col min="4615" max="4615" width="10.140625" style="84" bestFit="1" customWidth="1"/>
    <col min="4616" max="4616" width="16.28515625" style="84" bestFit="1" customWidth="1"/>
    <col min="4617" max="4617" width="10.140625" style="84" bestFit="1" customWidth="1"/>
    <col min="4618" max="4618" width="16.85546875" style="84" bestFit="1" customWidth="1"/>
    <col min="4619" max="4619" width="10.140625" style="84" bestFit="1" customWidth="1"/>
    <col min="4620" max="4620" width="16.28515625" style="84" bestFit="1" customWidth="1"/>
    <col min="4621" max="4621" width="10.140625" style="84" bestFit="1" customWidth="1"/>
    <col min="4622" max="4622" width="16.85546875" style="84" bestFit="1" customWidth="1"/>
    <col min="4623" max="4623" width="10.140625" style="84" bestFit="1" customWidth="1"/>
    <col min="4624" max="4624" width="16.28515625" style="84" bestFit="1" customWidth="1"/>
    <col min="4625" max="4625" width="11.140625" style="84" bestFit="1" customWidth="1"/>
    <col min="4626" max="4626" width="15.5703125" style="84" bestFit="1" customWidth="1"/>
    <col min="4627" max="4627" width="18.28515625" style="84" bestFit="1" customWidth="1"/>
    <col min="4628" max="4864" width="9.140625" style="84"/>
    <col min="4865" max="4865" width="5.5703125" style="84" bestFit="1" customWidth="1"/>
    <col min="4866" max="4866" width="38" style="84" bestFit="1" customWidth="1"/>
    <col min="4867" max="4867" width="11.140625" style="84" bestFit="1" customWidth="1"/>
    <col min="4868" max="4868" width="16.28515625" style="84" bestFit="1" customWidth="1"/>
    <col min="4869" max="4869" width="11.140625" style="84" bestFit="1" customWidth="1"/>
    <col min="4870" max="4870" width="16.85546875" style="84" bestFit="1" customWidth="1"/>
    <col min="4871" max="4871" width="10.140625" style="84" bestFit="1" customWidth="1"/>
    <col min="4872" max="4872" width="16.28515625" style="84" bestFit="1" customWidth="1"/>
    <col min="4873" max="4873" width="10.140625" style="84" bestFit="1" customWidth="1"/>
    <col min="4874" max="4874" width="16.85546875" style="84" bestFit="1" customWidth="1"/>
    <col min="4875" max="4875" width="10.140625" style="84" bestFit="1" customWidth="1"/>
    <col min="4876" max="4876" width="16.28515625" style="84" bestFit="1" customWidth="1"/>
    <col min="4877" max="4877" width="10.140625" style="84" bestFit="1" customWidth="1"/>
    <col min="4878" max="4878" width="16.85546875" style="84" bestFit="1" customWidth="1"/>
    <col min="4879" max="4879" width="10.140625" style="84" bestFit="1" customWidth="1"/>
    <col min="4880" max="4880" width="16.28515625" style="84" bestFit="1" customWidth="1"/>
    <col min="4881" max="4881" width="11.140625" style="84" bestFit="1" customWidth="1"/>
    <col min="4882" max="4882" width="15.5703125" style="84" bestFit="1" customWidth="1"/>
    <col min="4883" max="4883" width="18.28515625" style="84" bestFit="1" customWidth="1"/>
    <col min="4884" max="5120" width="9.140625" style="84"/>
    <col min="5121" max="5121" width="5.5703125" style="84" bestFit="1" customWidth="1"/>
    <col min="5122" max="5122" width="38" style="84" bestFit="1" customWidth="1"/>
    <col min="5123" max="5123" width="11.140625" style="84" bestFit="1" customWidth="1"/>
    <col min="5124" max="5124" width="16.28515625" style="84" bestFit="1" customWidth="1"/>
    <col min="5125" max="5125" width="11.140625" style="84" bestFit="1" customWidth="1"/>
    <col min="5126" max="5126" width="16.85546875" style="84" bestFit="1" customWidth="1"/>
    <col min="5127" max="5127" width="10.140625" style="84" bestFit="1" customWidth="1"/>
    <col min="5128" max="5128" width="16.28515625" style="84" bestFit="1" customWidth="1"/>
    <col min="5129" max="5129" width="10.140625" style="84" bestFit="1" customWidth="1"/>
    <col min="5130" max="5130" width="16.85546875" style="84" bestFit="1" customWidth="1"/>
    <col min="5131" max="5131" width="10.140625" style="84" bestFit="1" customWidth="1"/>
    <col min="5132" max="5132" width="16.28515625" style="84" bestFit="1" customWidth="1"/>
    <col min="5133" max="5133" width="10.140625" style="84" bestFit="1" customWidth="1"/>
    <col min="5134" max="5134" width="16.85546875" style="84" bestFit="1" customWidth="1"/>
    <col min="5135" max="5135" width="10.140625" style="84" bestFit="1" customWidth="1"/>
    <col min="5136" max="5136" width="16.28515625" style="84" bestFit="1" customWidth="1"/>
    <col min="5137" max="5137" width="11.140625" style="84" bestFit="1" customWidth="1"/>
    <col min="5138" max="5138" width="15.5703125" style="84" bestFit="1" customWidth="1"/>
    <col min="5139" max="5139" width="18.28515625" style="84" bestFit="1" customWidth="1"/>
    <col min="5140" max="5376" width="9.140625" style="84"/>
    <col min="5377" max="5377" width="5.5703125" style="84" bestFit="1" customWidth="1"/>
    <col min="5378" max="5378" width="38" style="84" bestFit="1" customWidth="1"/>
    <col min="5379" max="5379" width="11.140625" style="84" bestFit="1" customWidth="1"/>
    <col min="5380" max="5380" width="16.28515625" style="84" bestFit="1" customWidth="1"/>
    <col min="5381" max="5381" width="11.140625" style="84" bestFit="1" customWidth="1"/>
    <col min="5382" max="5382" width="16.85546875" style="84" bestFit="1" customWidth="1"/>
    <col min="5383" max="5383" width="10.140625" style="84" bestFit="1" customWidth="1"/>
    <col min="5384" max="5384" width="16.28515625" style="84" bestFit="1" customWidth="1"/>
    <col min="5385" max="5385" width="10.140625" style="84" bestFit="1" customWidth="1"/>
    <col min="5386" max="5386" width="16.85546875" style="84" bestFit="1" customWidth="1"/>
    <col min="5387" max="5387" width="10.140625" style="84" bestFit="1" customWidth="1"/>
    <col min="5388" max="5388" width="16.28515625" style="84" bestFit="1" customWidth="1"/>
    <col min="5389" max="5389" width="10.140625" style="84" bestFit="1" customWidth="1"/>
    <col min="5390" max="5390" width="16.85546875" style="84" bestFit="1" customWidth="1"/>
    <col min="5391" max="5391" width="10.140625" style="84" bestFit="1" customWidth="1"/>
    <col min="5392" max="5392" width="16.28515625" style="84" bestFit="1" customWidth="1"/>
    <col min="5393" max="5393" width="11.140625" style="84" bestFit="1" customWidth="1"/>
    <col min="5394" max="5394" width="15.5703125" style="84" bestFit="1" customWidth="1"/>
    <col min="5395" max="5395" width="18.28515625" style="84" bestFit="1" customWidth="1"/>
    <col min="5396" max="5632" width="9.140625" style="84"/>
    <col min="5633" max="5633" width="5.5703125" style="84" bestFit="1" customWidth="1"/>
    <col min="5634" max="5634" width="38" style="84" bestFit="1" customWidth="1"/>
    <col min="5635" max="5635" width="11.140625" style="84" bestFit="1" customWidth="1"/>
    <col min="5636" max="5636" width="16.28515625" style="84" bestFit="1" customWidth="1"/>
    <col min="5637" max="5637" width="11.140625" style="84" bestFit="1" customWidth="1"/>
    <col min="5638" max="5638" width="16.85546875" style="84" bestFit="1" customWidth="1"/>
    <col min="5639" max="5639" width="10.140625" style="84" bestFit="1" customWidth="1"/>
    <col min="5640" max="5640" width="16.28515625" style="84" bestFit="1" customWidth="1"/>
    <col min="5641" max="5641" width="10.140625" style="84" bestFit="1" customWidth="1"/>
    <col min="5642" max="5642" width="16.85546875" style="84" bestFit="1" customWidth="1"/>
    <col min="5643" max="5643" width="10.140625" style="84" bestFit="1" customWidth="1"/>
    <col min="5644" max="5644" width="16.28515625" style="84" bestFit="1" customWidth="1"/>
    <col min="5645" max="5645" width="10.140625" style="84" bestFit="1" customWidth="1"/>
    <col min="5646" max="5646" width="16.85546875" style="84" bestFit="1" customWidth="1"/>
    <col min="5647" max="5647" width="10.140625" style="84" bestFit="1" customWidth="1"/>
    <col min="5648" max="5648" width="16.28515625" style="84" bestFit="1" customWidth="1"/>
    <col min="5649" max="5649" width="11.140625" style="84" bestFit="1" customWidth="1"/>
    <col min="5650" max="5650" width="15.5703125" style="84" bestFit="1" customWidth="1"/>
    <col min="5651" max="5651" width="18.28515625" style="84" bestFit="1" customWidth="1"/>
    <col min="5652" max="5888" width="9.140625" style="84"/>
    <col min="5889" max="5889" width="5.5703125" style="84" bestFit="1" customWidth="1"/>
    <col min="5890" max="5890" width="38" style="84" bestFit="1" customWidth="1"/>
    <col min="5891" max="5891" width="11.140625" style="84" bestFit="1" customWidth="1"/>
    <col min="5892" max="5892" width="16.28515625" style="84" bestFit="1" customWidth="1"/>
    <col min="5893" max="5893" width="11.140625" style="84" bestFit="1" customWidth="1"/>
    <col min="5894" max="5894" width="16.85546875" style="84" bestFit="1" customWidth="1"/>
    <col min="5895" max="5895" width="10.140625" style="84" bestFit="1" customWidth="1"/>
    <col min="5896" max="5896" width="16.28515625" style="84" bestFit="1" customWidth="1"/>
    <col min="5897" max="5897" width="10.140625" style="84" bestFit="1" customWidth="1"/>
    <col min="5898" max="5898" width="16.85546875" style="84" bestFit="1" customWidth="1"/>
    <col min="5899" max="5899" width="10.140625" style="84" bestFit="1" customWidth="1"/>
    <col min="5900" max="5900" width="16.28515625" style="84" bestFit="1" customWidth="1"/>
    <col min="5901" max="5901" width="10.140625" style="84" bestFit="1" customWidth="1"/>
    <col min="5902" max="5902" width="16.85546875" style="84" bestFit="1" customWidth="1"/>
    <col min="5903" max="5903" width="10.140625" style="84" bestFit="1" customWidth="1"/>
    <col min="5904" max="5904" width="16.28515625" style="84" bestFit="1" customWidth="1"/>
    <col min="5905" max="5905" width="11.140625" style="84" bestFit="1" customWidth="1"/>
    <col min="5906" max="5906" width="15.5703125" style="84" bestFit="1" customWidth="1"/>
    <col min="5907" max="5907" width="18.28515625" style="84" bestFit="1" customWidth="1"/>
    <col min="5908" max="6144" width="9.140625" style="84"/>
    <col min="6145" max="6145" width="5.5703125" style="84" bestFit="1" customWidth="1"/>
    <col min="6146" max="6146" width="38" style="84" bestFit="1" customWidth="1"/>
    <col min="6147" max="6147" width="11.140625" style="84" bestFit="1" customWidth="1"/>
    <col min="6148" max="6148" width="16.28515625" style="84" bestFit="1" customWidth="1"/>
    <col min="6149" max="6149" width="11.140625" style="84" bestFit="1" customWidth="1"/>
    <col min="6150" max="6150" width="16.85546875" style="84" bestFit="1" customWidth="1"/>
    <col min="6151" max="6151" width="10.140625" style="84" bestFit="1" customWidth="1"/>
    <col min="6152" max="6152" width="16.28515625" style="84" bestFit="1" customWidth="1"/>
    <col min="6153" max="6153" width="10.140625" style="84" bestFit="1" customWidth="1"/>
    <col min="6154" max="6154" width="16.85546875" style="84" bestFit="1" customWidth="1"/>
    <col min="6155" max="6155" width="10.140625" style="84" bestFit="1" customWidth="1"/>
    <col min="6156" max="6156" width="16.28515625" style="84" bestFit="1" customWidth="1"/>
    <col min="6157" max="6157" width="10.140625" style="84" bestFit="1" customWidth="1"/>
    <col min="6158" max="6158" width="16.85546875" style="84" bestFit="1" customWidth="1"/>
    <col min="6159" max="6159" width="10.140625" style="84" bestFit="1" customWidth="1"/>
    <col min="6160" max="6160" width="16.28515625" style="84" bestFit="1" customWidth="1"/>
    <col min="6161" max="6161" width="11.140625" style="84" bestFit="1" customWidth="1"/>
    <col min="6162" max="6162" width="15.5703125" style="84" bestFit="1" customWidth="1"/>
    <col min="6163" max="6163" width="18.28515625" style="84" bestFit="1" customWidth="1"/>
    <col min="6164" max="6400" width="9.140625" style="84"/>
    <col min="6401" max="6401" width="5.5703125" style="84" bestFit="1" customWidth="1"/>
    <col min="6402" max="6402" width="38" style="84" bestFit="1" customWidth="1"/>
    <col min="6403" max="6403" width="11.140625" style="84" bestFit="1" customWidth="1"/>
    <col min="6404" max="6404" width="16.28515625" style="84" bestFit="1" customWidth="1"/>
    <col min="6405" max="6405" width="11.140625" style="84" bestFit="1" customWidth="1"/>
    <col min="6406" max="6406" width="16.85546875" style="84" bestFit="1" customWidth="1"/>
    <col min="6407" max="6407" width="10.140625" style="84" bestFit="1" customWidth="1"/>
    <col min="6408" max="6408" width="16.28515625" style="84" bestFit="1" customWidth="1"/>
    <col min="6409" max="6409" width="10.140625" style="84" bestFit="1" customWidth="1"/>
    <col min="6410" max="6410" width="16.85546875" style="84" bestFit="1" customWidth="1"/>
    <col min="6411" max="6411" width="10.140625" style="84" bestFit="1" customWidth="1"/>
    <col min="6412" max="6412" width="16.28515625" style="84" bestFit="1" customWidth="1"/>
    <col min="6413" max="6413" width="10.140625" style="84" bestFit="1" customWidth="1"/>
    <col min="6414" max="6414" width="16.85546875" style="84" bestFit="1" customWidth="1"/>
    <col min="6415" max="6415" width="10.140625" style="84" bestFit="1" customWidth="1"/>
    <col min="6416" max="6416" width="16.28515625" style="84" bestFit="1" customWidth="1"/>
    <col min="6417" max="6417" width="11.140625" style="84" bestFit="1" customWidth="1"/>
    <col min="6418" max="6418" width="15.5703125" style="84" bestFit="1" customWidth="1"/>
    <col min="6419" max="6419" width="18.28515625" style="84" bestFit="1" customWidth="1"/>
    <col min="6420" max="6656" width="9.140625" style="84"/>
    <col min="6657" max="6657" width="5.5703125" style="84" bestFit="1" customWidth="1"/>
    <col min="6658" max="6658" width="38" style="84" bestFit="1" customWidth="1"/>
    <col min="6659" max="6659" width="11.140625" style="84" bestFit="1" customWidth="1"/>
    <col min="6660" max="6660" width="16.28515625" style="84" bestFit="1" customWidth="1"/>
    <col min="6661" max="6661" width="11.140625" style="84" bestFit="1" customWidth="1"/>
    <col min="6662" max="6662" width="16.85546875" style="84" bestFit="1" customWidth="1"/>
    <col min="6663" max="6663" width="10.140625" style="84" bestFit="1" customWidth="1"/>
    <col min="6664" max="6664" width="16.28515625" style="84" bestFit="1" customWidth="1"/>
    <col min="6665" max="6665" width="10.140625" style="84" bestFit="1" customWidth="1"/>
    <col min="6666" max="6666" width="16.85546875" style="84" bestFit="1" customWidth="1"/>
    <col min="6667" max="6667" width="10.140625" style="84" bestFit="1" customWidth="1"/>
    <col min="6668" max="6668" width="16.28515625" style="84" bestFit="1" customWidth="1"/>
    <col min="6669" max="6669" width="10.140625" style="84" bestFit="1" customWidth="1"/>
    <col min="6670" max="6670" width="16.85546875" style="84" bestFit="1" customWidth="1"/>
    <col min="6671" max="6671" width="10.140625" style="84" bestFit="1" customWidth="1"/>
    <col min="6672" max="6672" width="16.28515625" style="84" bestFit="1" customWidth="1"/>
    <col min="6673" max="6673" width="11.140625" style="84" bestFit="1" customWidth="1"/>
    <col min="6674" max="6674" width="15.5703125" style="84" bestFit="1" customWidth="1"/>
    <col min="6675" max="6675" width="18.28515625" style="84" bestFit="1" customWidth="1"/>
    <col min="6676" max="6912" width="9.140625" style="84"/>
    <col min="6913" max="6913" width="5.5703125" style="84" bestFit="1" customWidth="1"/>
    <col min="6914" max="6914" width="38" style="84" bestFit="1" customWidth="1"/>
    <col min="6915" max="6915" width="11.140625" style="84" bestFit="1" customWidth="1"/>
    <col min="6916" max="6916" width="16.28515625" style="84" bestFit="1" customWidth="1"/>
    <col min="6917" max="6917" width="11.140625" style="84" bestFit="1" customWidth="1"/>
    <col min="6918" max="6918" width="16.85546875" style="84" bestFit="1" customWidth="1"/>
    <col min="6919" max="6919" width="10.140625" style="84" bestFit="1" customWidth="1"/>
    <col min="6920" max="6920" width="16.28515625" style="84" bestFit="1" customWidth="1"/>
    <col min="6921" max="6921" width="10.140625" style="84" bestFit="1" customWidth="1"/>
    <col min="6922" max="6922" width="16.85546875" style="84" bestFit="1" customWidth="1"/>
    <col min="6923" max="6923" width="10.140625" style="84" bestFit="1" customWidth="1"/>
    <col min="6924" max="6924" width="16.28515625" style="84" bestFit="1" customWidth="1"/>
    <col min="6925" max="6925" width="10.140625" style="84" bestFit="1" customWidth="1"/>
    <col min="6926" max="6926" width="16.85546875" style="84" bestFit="1" customWidth="1"/>
    <col min="6927" max="6927" width="10.140625" style="84" bestFit="1" customWidth="1"/>
    <col min="6928" max="6928" width="16.28515625" style="84" bestFit="1" customWidth="1"/>
    <col min="6929" max="6929" width="11.140625" style="84" bestFit="1" customWidth="1"/>
    <col min="6930" max="6930" width="15.5703125" style="84" bestFit="1" customWidth="1"/>
    <col min="6931" max="6931" width="18.28515625" style="84" bestFit="1" customWidth="1"/>
    <col min="6932" max="7168" width="9.140625" style="84"/>
    <col min="7169" max="7169" width="5.5703125" style="84" bestFit="1" customWidth="1"/>
    <col min="7170" max="7170" width="38" style="84" bestFit="1" customWidth="1"/>
    <col min="7171" max="7171" width="11.140625" style="84" bestFit="1" customWidth="1"/>
    <col min="7172" max="7172" width="16.28515625" style="84" bestFit="1" customWidth="1"/>
    <col min="7173" max="7173" width="11.140625" style="84" bestFit="1" customWidth="1"/>
    <col min="7174" max="7174" width="16.85546875" style="84" bestFit="1" customWidth="1"/>
    <col min="7175" max="7175" width="10.140625" style="84" bestFit="1" customWidth="1"/>
    <col min="7176" max="7176" width="16.28515625" style="84" bestFit="1" customWidth="1"/>
    <col min="7177" max="7177" width="10.140625" style="84" bestFit="1" customWidth="1"/>
    <col min="7178" max="7178" width="16.85546875" style="84" bestFit="1" customWidth="1"/>
    <col min="7179" max="7179" width="10.140625" style="84" bestFit="1" customWidth="1"/>
    <col min="7180" max="7180" width="16.28515625" style="84" bestFit="1" customWidth="1"/>
    <col min="7181" max="7181" width="10.140625" style="84" bestFit="1" customWidth="1"/>
    <col min="7182" max="7182" width="16.85546875" style="84" bestFit="1" customWidth="1"/>
    <col min="7183" max="7183" width="10.140625" style="84" bestFit="1" customWidth="1"/>
    <col min="7184" max="7184" width="16.28515625" style="84" bestFit="1" customWidth="1"/>
    <col min="7185" max="7185" width="11.140625" style="84" bestFit="1" customWidth="1"/>
    <col min="7186" max="7186" width="15.5703125" style="84" bestFit="1" customWidth="1"/>
    <col min="7187" max="7187" width="18.28515625" style="84" bestFit="1" customWidth="1"/>
    <col min="7188" max="7424" width="9.140625" style="84"/>
    <col min="7425" max="7425" width="5.5703125" style="84" bestFit="1" customWidth="1"/>
    <col min="7426" max="7426" width="38" style="84" bestFit="1" customWidth="1"/>
    <col min="7427" max="7427" width="11.140625" style="84" bestFit="1" customWidth="1"/>
    <col min="7428" max="7428" width="16.28515625" style="84" bestFit="1" customWidth="1"/>
    <col min="7429" max="7429" width="11.140625" style="84" bestFit="1" customWidth="1"/>
    <col min="7430" max="7430" width="16.85546875" style="84" bestFit="1" customWidth="1"/>
    <col min="7431" max="7431" width="10.140625" style="84" bestFit="1" customWidth="1"/>
    <col min="7432" max="7432" width="16.28515625" style="84" bestFit="1" customWidth="1"/>
    <col min="7433" max="7433" width="10.140625" style="84" bestFit="1" customWidth="1"/>
    <col min="7434" max="7434" width="16.85546875" style="84" bestFit="1" customWidth="1"/>
    <col min="7435" max="7435" width="10.140625" style="84" bestFit="1" customWidth="1"/>
    <col min="7436" max="7436" width="16.28515625" style="84" bestFit="1" customWidth="1"/>
    <col min="7437" max="7437" width="10.140625" style="84" bestFit="1" customWidth="1"/>
    <col min="7438" max="7438" width="16.85546875" style="84" bestFit="1" customWidth="1"/>
    <col min="7439" max="7439" width="10.140625" style="84" bestFit="1" customWidth="1"/>
    <col min="7440" max="7440" width="16.28515625" style="84" bestFit="1" customWidth="1"/>
    <col min="7441" max="7441" width="11.140625" style="84" bestFit="1" customWidth="1"/>
    <col min="7442" max="7442" width="15.5703125" style="84" bestFit="1" customWidth="1"/>
    <col min="7443" max="7443" width="18.28515625" style="84" bestFit="1" customWidth="1"/>
    <col min="7444" max="7680" width="9.140625" style="84"/>
    <col min="7681" max="7681" width="5.5703125" style="84" bestFit="1" customWidth="1"/>
    <col min="7682" max="7682" width="38" style="84" bestFit="1" customWidth="1"/>
    <col min="7683" max="7683" width="11.140625" style="84" bestFit="1" customWidth="1"/>
    <col min="7684" max="7684" width="16.28515625" style="84" bestFit="1" customWidth="1"/>
    <col min="7685" max="7685" width="11.140625" style="84" bestFit="1" customWidth="1"/>
    <col min="7686" max="7686" width="16.85546875" style="84" bestFit="1" customWidth="1"/>
    <col min="7687" max="7687" width="10.140625" style="84" bestFit="1" customWidth="1"/>
    <col min="7688" max="7688" width="16.28515625" style="84" bestFit="1" customWidth="1"/>
    <col min="7689" max="7689" width="10.140625" style="84" bestFit="1" customWidth="1"/>
    <col min="7690" max="7690" width="16.85546875" style="84" bestFit="1" customWidth="1"/>
    <col min="7691" max="7691" width="10.140625" style="84" bestFit="1" customWidth="1"/>
    <col min="7692" max="7692" width="16.28515625" style="84" bestFit="1" customWidth="1"/>
    <col min="7693" max="7693" width="10.140625" style="84" bestFit="1" customWidth="1"/>
    <col min="7694" max="7694" width="16.85546875" style="84" bestFit="1" customWidth="1"/>
    <col min="7695" max="7695" width="10.140625" style="84" bestFit="1" customWidth="1"/>
    <col min="7696" max="7696" width="16.28515625" style="84" bestFit="1" customWidth="1"/>
    <col min="7697" max="7697" width="11.140625" style="84" bestFit="1" customWidth="1"/>
    <col min="7698" max="7698" width="15.5703125" style="84" bestFit="1" customWidth="1"/>
    <col min="7699" max="7699" width="18.28515625" style="84" bestFit="1" customWidth="1"/>
    <col min="7700" max="7936" width="9.140625" style="84"/>
    <col min="7937" max="7937" width="5.5703125" style="84" bestFit="1" customWidth="1"/>
    <col min="7938" max="7938" width="38" style="84" bestFit="1" customWidth="1"/>
    <col min="7939" max="7939" width="11.140625" style="84" bestFit="1" customWidth="1"/>
    <col min="7940" max="7940" width="16.28515625" style="84" bestFit="1" customWidth="1"/>
    <col min="7941" max="7941" width="11.140625" style="84" bestFit="1" customWidth="1"/>
    <col min="7942" max="7942" width="16.85546875" style="84" bestFit="1" customWidth="1"/>
    <col min="7943" max="7943" width="10.140625" style="84" bestFit="1" customWidth="1"/>
    <col min="7944" max="7944" width="16.28515625" style="84" bestFit="1" customWidth="1"/>
    <col min="7945" max="7945" width="10.140625" style="84" bestFit="1" customWidth="1"/>
    <col min="7946" max="7946" width="16.85546875" style="84" bestFit="1" customWidth="1"/>
    <col min="7947" max="7947" width="10.140625" style="84" bestFit="1" customWidth="1"/>
    <col min="7948" max="7948" width="16.28515625" style="84" bestFit="1" customWidth="1"/>
    <col min="7949" max="7949" width="10.140625" style="84" bestFit="1" customWidth="1"/>
    <col min="7950" max="7950" width="16.85546875" style="84" bestFit="1" customWidth="1"/>
    <col min="7951" max="7951" width="10.140625" style="84" bestFit="1" customWidth="1"/>
    <col min="7952" max="7952" width="16.28515625" style="84" bestFit="1" customWidth="1"/>
    <col min="7953" max="7953" width="11.140625" style="84" bestFit="1" customWidth="1"/>
    <col min="7954" max="7954" width="15.5703125" style="84" bestFit="1" customWidth="1"/>
    <col min="7955" max="7955" width="18.28515625" style="84" bestFit="1" customWidth="1"/>
    <col min="7956" max="8192" width="9.140625" style="84"/>
    <col min="8193" max="8193" width="5.5703125" style="84" bestFit="1" customWidth="1"/>
    <col min="8194" max="8194" width="38" style="84" bestFit="1" customWidth="1"/>
    <col min="8195" max="8195" width="11.140625" style="84" bestFit="1" customWidth="1"/>
    <col min="8196" max="8196" width="16.28515625" style="84" bestFit="1" customWidth="1"/>
    <col min="8197" max="8197" width="11.140625" style="84" bestFit="1" customWidth="1"/>
    <col min="8198" max="8198" width="16.85546875" style="84" bestFit="1" customWidth="1"/>
    <col min="8199" max="8199" width="10.140625" style="84" bestFit="1" customWidth="1"/>
    <col min="8200" max="8200" width="16.28515625" style="84" bestFit="1" customWidth="1"/>
    <col min="8201" max="8201" width="10.140625" style="84" bestFit="1" customWidth="1"/>
    <col min="8202" max="8202" width="16.85546875" style="84" bestFit="1" customWidth="1"/>
    <col min="8203" max="8203" width="10.140625" style="84" bestFit="1" customWidth="1"/>
    <col min="8204" max="8204" width="16.28515625" style="84" bestFit="1" customWidth="1"/>
    <col min="8205" max="8205" width="10.140625" style="84" bestFit="1" customWidth="1"/>
    <col min="8206" max="8206" width="16.85546875" style="84" bestFit="1" customWidth="1"/>
    <col min="8207" max="8207" width="10.140625" style="84" bestFit="1" customWidth="1"/>
    <col min="8208" max="8208" width="16.28515625" style="84" bestFit="1" customWidth="1"/>
    <col min="8209" max="8209" width="11.140625" style="84" bestFit="1" customWidth="1"/>
    <col min="8210" max="8210" width="15.5703125" style="84" bestFit="1" customWidth="1"/>
    <col min="8211" max="8211" width="18.28515625" style="84" bestFit="1" customWidth="1"/>
    <col min="8212" max="8448" width="9.140625" style="84"/>
    <col min="8449" max="8449" width="5.5703125" style="84" bestFit="1" customWidth="1"/>
    <col min="8450" max="8450" width="38" style="84" bestFit="1" customWidth="1"/>
    <col min="8451" max="8451" width="11.140625" style="84" bestFit="1" customWidth="1"/>
    <col min="8452" max="8452" width="16.28515625" style="84" bestFit="1" customWidth="1"/>
    <col min="8453" max="8453" width="11.140625" style="84" bestFit="1" customWidth="1"/>
    <col min="8454" max="8454" width="16.85546875" style="84" bestFit="1" customWidth="1"/>
    <col min="8455" max="8455" width="10.140625" style="84" bestFit="1" customWidth="1"/>
    <col min="8456" max="8456" width="16.28515625" style="84" bestFit="1" customWidth="1"/>
    <col min="8457" max="8457" width="10.140625" style="84" bestFit="1" customWidth="1"/>
    <col min="8458" max="8458" width="16.85546875" style="84" bestFit="1" customWidth="1"/>
    <col min="8459" max="8459" width="10.140625" style="84" bestFit="1" customWidth="1"/>
    <col min="8460" max="8460" width="16.28515625" style="84" bestFit="1" customWidth="1"/>
    <col min="8461" max="8461" width="10.140625" style="84" bestFit="1" customWidth="1"/>
    <col min="8462" max="8462" width="16.85546875" style="84" bestFit="1" customWidth="1"/>
    <col min="8463" max="8463" width="10.140625" style="84" bestFit="1" customWidth="1"/>
    <col min="8464" max="8464" width="16.28515625" style="84" bestFit="1" customWidth="1"/>
    <col min="8465" max="8465" width="11.140625" style="84" bestFit="1" customWidth="1"/>
    <col min="8466" max="8466" width="15.5703125" style="84" bestFit="1" customWidth="1"/>
    <col min="8467" max="8467" width="18.28515625" style="84" bestFit="1" customWidth="1"/>
    <col min="8468" max="8704" width="9.140625" style="84"/>
    <col min="8705" max="8705" width="5.5703125" style="84" bestFit="1" customWidth="1"/>
    <col min="8706" max="8706" width="38" style="84" bestFit="1" customWidth="1"/>
    <col min="8707" max="8707" width="11.140625" style="84" bestFit="1" customWidth="1"/>
    <col min="8708" max="8708" width="16.28515625" style="84" bestFit="1" customWidth="1"/>
    <col min="8709" max="8709" width="11.140625" style="84" bestFit="1" customWidth="1"/>
    <col min="8710" max="8710" width="16.85546875" style="84" bestFit="1" customWidth="1"/>
    <col min="8711" max="8711" width="10.140625" style="84" bestFit="1" customWidth="1"/>
    <col min="8712" max="8712" width="16.28515625" style="84" bestFit="1" customWidth="1"/>
    <col min="8713" max="8713" width="10.140625" style="84" bestFit="1" customWidth="1"/>
    <col min="8714" max="8714" width="16.85546875" style="84" bestFit="1" customWidth="1"/>
    <col min="8715" max="8715" width="10.140625" style="84" bestFit="1" customWidth="1"/>
    <col min="8716" max="8716" width="16.28515625" style="84" bestFit="1" customWidth="1"/>
    <col min="8717" max="8717" width="10.140625" style="84" bestFit="1" customWidth="1"/>
    <col min="8718" max="8718" width="16.85546875" style="84" bestFit="1" customWidth="1"/>
    <col min="8719" max="8719" width="10.140625" style="84" bestFit="1" customWidth="1"/>
    <col min="8720" max="8720" width="16.28515625" style="84" bestFit="1" customWidth="1"/>
    <col min="8721" max="8721" width="11.140625" style="84" bestFit="1" customWidth="1"/>
    <col min="8722" max="8722" width="15.5703125" style="84" bestFit="1" customWidth="1"/>
    <col min="8723" max="8723" width="18.28515625" style="84" bestFit="1" customWidth="1"/>
    <col min="8724" max="8960" width="9.140625" style="84"/>
    <col min="8961" max="8961" width="5.5703125" style="84" bestFit="1" customWidth="1"/>
    <col min="8962" max="8962" width="38" style="84" bestFit="1" customWidth="1"/>
    <col min="8963" max="8963" width="11.140625" style="84" bestFit="1" customWidth="1"/>
    <col min="8964" max="8964" width="16.28515625" style="84" bestFit="1" customWidth="1"/>
    <col min="8965" max="8965" width="11.140625" style="84" bestFit="1" customWidth="1"/>
    <col min="8966" max="8966" width="16.85546875" style="84" bestFit="1" customWidth="1"/>
    <col min="8967" max="8967" width="10.140625" style="84" bestFit="1" customWidth="1"/>
    <col min="8968" max="8968" width="16.28515625" style="84" bestFit="1" customWidth="1"/>
    <col min="8969" max="8969" width="10.140625" style="84" bestFit="1" customWidth="1"/>
    <col min="8970" max="8970" width="16.85546875" style="84" bestFit="1" customWidth="1"/>
    <col min="8971" max="8971" width="10.140625" style="84" bestFit="1" customWidth="1"/>
    <col min="8972" max="8972" width="16.28515625" style="84" bestFit="1" customWidth="1"/>
    <col min="8973" max="8973" width="10.140625" style="84" bestFit="1" customWidth="1"/>
    <col min="8974" max="8974" width="16.85546875" style="84" bestFit="1" customWidth="1"/>
    <col min="8975" max="8975" width="10.140625" style="84" bestFit="1" customWidth="1"/>
    <col min="8976" max="8976" width="16.28515625" style="84" bestFit="1" customWidth="1"/>
    <col min="8977" max="8977" width="11.140625" style="84" bestFit="1" customWidth="1"/>
    <col min="8978" max="8978" width="15.5703125" style="84" bestFit="1" customWidth="1"/>
    <col min="8979" max="8979" width="18.28515625" style="84" bestFit="1" customWidth="1"/>
    <col min="8980" max="9216" width="9.140625" style="84"/>
    <col min="9217" max="9217" width="5.5703125" style="84" bestFit="1" customWidth="1"/>
    <col min="9218" max="9218" width="38" style="84" bestFit="1" customWidth="1"/>
    <col min="9219" max="9219" width="11.140625" style="84" bestFit="1" customWidth="1"/>
    <col min="9220" max="9220" width="16.28515625" style="84" bestFit="1" customWidth="1"/>
    <col min="9221" max="9221" width="11.140625" style="84" bestFit="1" customWidth="1"/>
    <col min="9222" max="9222" width="16.85546875" style="84" bestFit="1" customWidth="1"/>
    <col min="9223" max="9223" width="10.140625" style="84" bestFit="1" customWidth="1"/>
    <col min="9224" max="9224" width="16.28515625" style="84" bestFit="1" customWidth="1"/>
    <col min="9225" max="9225" width="10.140625" style="84" bestFit="1" customWidth="1"/>
    <col min="9226" max="9226" width="16.85546875" style="84" bestFit="1" customWidth="1"/>
    <col min="9227" max="9227" width="10.140625" style="84" bestFit="1" customWidth="1"/>
    <col min="9228" max="9228" width="16.28515625" style="84" bestFit="1" customWidth="1"/>
    <col min="9229" max="9229" width="10.140625" style="84" bestFit="1" customWidth="1"/>
    <col min="9230" max="9230" width="16.85546875" style="84" bestFit="1" customWidth="1"/>
    <col min="9231" max="9231" width="10.140625" style="84" bestFit="1" customWidth="1"/>
    <col min="9232" max="9232" width="16.28515625" style="84" bestFit="1" customWidth="1"/>
    <col min="9233" max="9233" width="11.140625" style="84" bestFit="1" customWidth="1"/>
    <col min="9234" max="9234" width="15.5703125" style="84" bestFit="1" customWidth="1"/>
    <col min="9235" max="9235" width="18.28515625" style="84" bestFit="1" customWidth="1"/>
    <col min="9236" max="9472" width="9.140625" style="84"/>
    <col min="9473" max="9473" width="5.5703125" style="84" bestFit="1" customWidth="1"/>
    <col min="9474" max="9474" width="38" style="84" bestFit="1" customWidth="1"/>
    <col min="9475" max="9475" width="11.140625" style="84" bestFit="1" customWidth="1"/>
    <col min="9476" max="9476" width="16.28515625" style="84" bestFit="1" customWidth="1"/>
    <col min="9477" max="9477" width="11.140625" style="84" bestFit="1" customWidth="1"/>
    <col min="9478" max="9478" width="16.85546875" style="84" bestFit="1" customWidth="1"/>
    <col min="9479" max="9479" width="10.140625" style="84" bestFit="1" customWidth="1"/>
    <col min="9480" max="9480" width="16.28515625" style="84" bestFit="1" customWidth="1"/>
    <col min="9481" max="9481" width="10.140625" style="84" bestFit="1" customWidth="1"/>
    <col min="9482" max="9482" width="16.85546875" style="84" bestFit="1" customWidth="1"/>
    <col min="9483" max="9483" width="10.140625" style="84" bestFit="1" customWidth="1"/>
    <col min="9484" max="9484" width="16.28515625" style="84" bestFit="1" customWidth="1"/>
    <col min="9485" max="9485" width="10.140625" style="84" bestFit="1" customWidth="1"/>
    <col min="9486" max="9486" width="16.85546875" style="84" bestFit="1" customWidth="1"/>
    <col min="9487" max="9487" width="10.140625" style="84" bestFit="1" customWidth="1"/>
    <col min="9488" max="9488" width="16.28515625" style="84" bestFit="1" customWidth="1"/>
    <col min="9489" max="9489" width="11.140625" style="84" bestFit="1" customWidth="1"/>
    <col min="9490" max="9490" width="15.5703125" style="84" bestFit="1" customWidth="1"/>
    <col min="9491" max="9491" width="18.28515625" style="84" bestFit="1" customWidth="1"/>
    <col min="9492" max="9728" width="9.140625" style="84"/>
    <col min="9729" max="9729" width="5.5703125" style="84" bestFit="1" customWidth="1"/>
    <col min="9730" max="9730" width="38" style="84" bestFit="1" customWidth="1"/>
    <col min="9731" max="9731" width="11.140625" style="84" bestFit="1" customWidth="1"/>
    <col min="9732" max="9732" width="16.28515625" style="84" bestFit="1" customWidth="1"/>
    <col min="9733" max="9733" width="11.140625" style="84" bestFit="1" customWidth="1"/>
    <col min="9734" max="9734" width="16.85546875" style="84" bestFit="1" customWidth="1"/>
    <col min="9735" max="9735" width="10.140625" style="84" bestFit="1" customWidth="1"/>
    <col min="9736" max="9736" width="16.28515625" style="84" bestFit="1" customWidth="1"/>
    <col min="9737" max="9737" width="10.140625" style="84" bestFit="1" customWidth="1"/>
    <col min="9738" max="9738" width="16.85546875" style="84" bestFit="1" customWidth="1"/>
    <col min="9739" max="9739" width="10.140625" style="84" bestFit="1" customWidth="1"/>
    <col min="9740" max="9740" width="16.28515625" style="84" bestFit="1" customWidth="1"/>
    <col min="9741" max="9741" width="10.140625" style="84" bestFit="1" customWidth="1"/>
    <col min="9742" max="9742" width="16.85546875" style="84" bestFit="1" customWidth="1"/>
    <col min="9743" max="9743" width="10.140625" style="84" bestFit="1" customWidth="1"/>
    <col min="9744" max="9744" width="16.28515625" style="84" bestFit="1" customWidth="1"/>
    <col min="9745" max="9745" width="11.140625" style="84" bestFit="1" customWidth="1"/>
    <col min="9746" max="9746" width="15.5703125" style="84" bestFit="1" customWidth="1"/>
    <col min="9747" max="9747" width="18.28515625" style="84" bestFit="1" customWidth="1"/>
    <col min="9748" max="9984" width="9.140625" style="84"/>
    <col min="9985" max="9985" width="5.5703125" style="84" bestFit="1" customWidth="1"/>
    <col min="9986" max="9986" width="38" style="84" bestFit="1" customWidth="1"/>
    <col min="9987" max="9987" width="11.140625" style="84" bestFit="1" customWidth="1"/>
    <col min="9988" max="9988" width="16.28515625" style="84" bestFit="1" customWidth="1"/>
    <col min="9989" max="9989" width="11.140625" style="84" bestFit="1" customWidth="1"/>
    <col min="9990" max="9990" width="16.85546875" style="84" bestFit="1" customWidth="1"/>
    <col min="9991" max="9991" width="10.140625" style="84" bestFit="1" customWidth="1"/>
    <col min="9992" max="9992" width="16.28515625" style="84" bestFit="1" customWidth="1"/>
    <col min="9993" max="9993" width="10.140625" style="84" bestFit="1" customWidth="1"/>
    <col min="9994" max="9994" width="16.85546875" style="84" bestFit="1" customWidth="1"/>
    <col min="9995" max="9995" width="10.140625" style="84" bestFit="1" customWidth="1"/>
    <col min="9996" max="9996" width="16.28515625" style="84" bestFit="1" customWidth="1"/>
    <col min="9997" max="9997" width="10.140625" style="84" bestFit="1" customWidth="1"/>
    <col min="9998" max="9998" width="16.85546875" style="84" bestFit="1" customWidth="1"/>
    <col min="9999" max="9999" width="10.140625" style="84" bestFit="1" customWidth="1"/>
    <col min="10000" max="10000" width="16.28515625" style="84" bestFit="1" customWidth="1"/>
    <col min="10001" max="10001" width="11.140625" style="84" bestFit="1" customWidth="1"/>
    <col min="10002" max="10002" width="15.5703125" style="84" bestFit="1" customWidth="1"/>
    <col min="10003" max="10003" width="18.28515625" style="84" bestFit="1" customWidth="1"/>
    <col min="10004" max="10240" width="9.140625" style="84"/>
    <col min="10241" max="10241" width="5.5703125" style="84" bestFit="1" customWidth="1"/>
    <col min="10242" max="10242" width="38" style="84" bestFit="1" customWidth="1"/>
    <col min="10243" max="10243" width="11.140625" style="84" bestFit="1" customWidth="1"/>
    <col min="10244" max="10244" width="16.28515625" style="84" bestFit="1" customWidth="1"/>
    <col min="10245" max="10245" width="11.140625" style="84" bestFit="1" customWidth="1"/>
    <col min="10246" max="10246" width="16.85546875" style="84" bestFit="1" customWidth="1"/>
    <col min="10247" max="10247" width="10.140625" style="84" bestFit="1" customWidth="1"/>
    <col min="10248" max="10248" width="16.28515625" style="84" bestFit="1" customWidth="1"/>
    <col min="10249" max="10249" width="10.140625" style="84" bestFit="1" customWidth="1"/>
    <col min="10250" max="10250" width="16.85546875" style="84" bestFit="1" customWidth="1"/>
    <col min="10251" max="10251" width="10.140625" style="84" bestFit="1" customWidth="1"/>
    <col min="10252" max="10252" width="16.28515625" style="84" bestFit="1" customWidth="1"/>
    <col min="10253" max="10253" width="10.140625" style="84" bestFit="1" customWidth="1"/>
    <col min="10254" max="10254" width="16.85546875" style="84" bestFit="1" customWidth="1"/>
    <col min="10255" max="10255" width="10.140625" style="84" bestFit="1" customWidth="1"/>
    <col min="10256" max="10256" width="16.28515625" style="84" bestFit="1" customWidth="1"/>
    <col min="10257" max="10257" width="11.140625" style="84" bestFit="1" customWidth="1"/>
    <col min="10258" max="10258" width="15.5703125" style="84" bestFit="1" customWidth="1"/>
    <col min="10259" max="10259" width="18.28515625" style="84" bestFit="1" customWidth="1"/>
    <col min="10260" max="10496" width="9.140625" style="84"/>
    <col min="10497" max="10497" width="5.5703125" style="84" bestFit="1" customWidth="1"/>
    <col min="10498" max="10498" width="38" style="84" bestFit="1" customWidth="1"/>
    <col min="10499" max="10499" width="11.140625" style="84" bestFit="1" customWidth="1"/>
    <col min="10500" max="10500" width="16.28515625" style="84" bestFit="1" customWidth="1"/>
    <col min="10501" max="10501" width="11.140625" style="84" bestFit="1" customWidth="1"/>
    <col min="10502" max="10502" width="16.85546875" style="84" bestFit="1" customWidth="1"/>
    <col min="10503" max="10503" width="10.140625" style="84" bestFit="1" customWidth="1"/>
    <col min="10504" max="10504" width="16.28515625" style="84" bestFit="1" customWidth="1"/>
    <col min="10505" max="10505" width="10.140625" style="84" bestFit="1" customWidth="1"/>
    <col min="10506" max="10506" width="16.85546875" style="84" bestFit="1" customWidth="1"/>
    <col min="10507" max="10507" width="10.140625" style="84" bestFit="1" customWidth="1"/>
    <col min="10508" max="10508" width="16.28515625" style="84" bestFit="1" customWidth="1"/>
    <col min="10509" max="10509" width="10.140625" style="84" bestFit="1" customWidth="1"/>
    <col min="10510" max="10510" width="16.85546875" style="84" bestFit="1" customWidth="1"/>
    <col min="10511" max="10511" width="10.140625" style="84" bestFit="1" customWidth="1"/>
    <col min="10512" max="10512" width="16.28515625" style="84" bestFit="1" customWidth="1"/>
    <col min="10513" max="10513" width="11.140625" style="84" bestFit="1" customWidth="1"/>
    <col min="10514" max="10514" width="15.5703125" style="84" bestFit="1" customWidth="1"/>
    <col min="10515" max="10515" width="18.28515625" style="84" bestFit="1" customWidth="1"/>
    <col min="10516" max="10752" width="9.140625" style="84"/>
    <col min="10753" max="10753" width="5.5703125" style="84" bestFit="1" customWidth="1"/>
    <col min="10754" max="10754" width="38" style="84" bestFit="1" customWidth="1"/>
    <col min="10755" max="10755" width="11.140625" style="84" bestFit="1" customWidth="1"/>
    <col min="10756" max="10756" width="16.28515625" style="84" bestFit="1" customWidth="1"/>
    <col min="10757" max="10757" width="11.140625" style="84" bestFit="1" customWidth="1"/>
    <col min="10758" max="10758" width="16.85546875" style="84" bestFit="1" customWidth="1"/>
    <col min="10759" max="10759" width="10.140625" style="84" bestFit="1" customWidth="1"/>
    <col min="10760" max="10760" width="16.28515625" style="84" bestFit="1" customWidth="1"/>
    <col min="10761" max="10761" width="10.140625" style="84" bestFit="1" customWidth="1"/>
    <col min="10762" max="10762" width="16.85546875" style="84" bestFit="1" customWidth="1"/>
    <col min="10763" max="10763" width="10.140625" style="84" bestFit="1" customWidth="1"/>
    <col min="10764" max="10764" width="16.28515625" style="84" bestFit="1" customWidth="1"/>
    <col min="10765" max="10765" width="10.140625" style="84" bestFit="1" customWidth="1"/>
    <col min="10766" max="10766" width="16.85546875" style="84" bestFit="1" customWidth="1"/>
    <col min="10767" max="10767" width="10.140625" style="84" bestFit="1" customWidth="1"/>
    <col min="10768" max="10768" width="16.28515625" style="84" bestFit="1" customWidth="1"/>
    <col min="10769" max="10769" width="11.140625" style="84" bestFit="1" customWidth="1"/>
    <col min="10770" max="10770" width="15.5703125" style="84" bestFit="1" customWidth="1"/>
    <col min="10771" max="10771" width="18.28515625" style="84" bestFit="1" customWidth="1"/>
    <col min="10772" max="11008" width="9.140625" style="84"/>
    <col min="11009" max="11009" width="5.5703125" style="84" bestFit="1" customWidth="1"/>
    <col min="11010" max="11010" width="38" style="84" bestFit="1" customWidth="1"/>
    <col min="11011" max="11011" width="11.140625" style="84" bestFit="1" customWidth="1"/>
    <col min="11012" max="11012" width="16.28515625" style="84" bestFit="1" customWidth="1"/>
    <col min="11013" max="11013" width="11.140625" style="84" bestFit="1" customWidth="1"/>
    <col min="11014" max="11014" width="16.85546875" style="84" bestFit="1" customWidth="1"/>
    <col min="11015" max="11015" width="10.140625" style="84" bestFit="1" customWidth="1"/>
    <col min="11016" max="11016" width="16.28515625" style="84" bestFit="1" customWidth="1"/>
    <col min="11017" max="11017" width="10.140625" style="84" bestFit="1" customWidth="1"/>
    <col min="11018" max="11018" width="16.85546875" style="84" bestFit="1" customWidth="1"/>
    <col min="11019" max="11019" width="10.140625" style="84" bestFit="1" customWidth="1"/>
    <col min="11020" max="11020" width="16.28515625" style="84" bestFit="1" customWidth="1"/>
    <col min="11021" max="11021" width="10.140625" style="84" bestFit="1" customWidth="1"/>
    <col min="11022" max="11022" width="16.85546875" style="84" bestFit="1" customWidth="1"/>
    <col min="11023" max="11023" width="10.140625" style="84" bestFit="1" customWidth="1"/>
    <col min="11024" max="11024" width="16.28515625" style="84" bestFit="1" customWidth="1"/>
    <col min="11025" max="11025" width="11.140625" style="84" bestFit="1" customWidth="1"/>
    <col min="11026" max="11026" width="15.5703125" style="84" bestFit="1" customWidth="1"/>
    <col min="11027" max="11027" width="18.28515625" style="84" bestFit="1" customWidth="1"/>
    <col min="11028" max="11264" width="9.140625" style="84"/>
    <col min="11265" max="11265" width="5.5703125" style="84" bestFit="1" customWidth="1"/>
    <col min="11266" max="11266" width="38" style="84" bestFit="1" customWidth="1"/>
    <col min="11267" max="11267" width="11.140625" style="84" bestFit="1" customWidth="1"/>
    <col min="11268" max="11268" width="16.28515625" style="84" bestFit="1" customWidth="1"/>
    <col min="11269" max="11269" width="11.140625" style="84" bestFit="1" customWidth="1"/>
    <col min="11270" max="11270" width="16.85546875" style="84" bestFit="1" customWidth="1"/>
    <col min="11271" max="11271" width="10.140625" style="84" bestFit="1" customWidth="1"/>
    <col min="11272" max="11272" width="16.28515625" style="84" bestFit="1" customWidth="1"/>
    <col min="11273" max="11273" width="10.140625" style="84" bestFit="1" customWidth="1"/>
    <col min="11274" max="11274" width="16.85546875" style="84" bestFit="1" customWidth="1"/>
    <col min="11275" max="11275" width="10.140625" style="84" bestFit="1" customWidth="1"/>
    <col min="11276" max="11276" width="16.28515625" style="84" bestFit="1" customWidth="1"/>
    <col min="11277" max="11277" width="10.140625" style="84" bestFit="1" customWidth="1"/>
    <col min="11278" max="11278" width="16.85546875" style="84" bestFit="1" customWidth="1"/>
    <col min="11279" max="11279" width="10.140625" style="84" bestFit="1" customWidth="1"/>
    <col min="11280" max="11280" width="16.28515625" style="84" bestFit="1" customWidth="1"/>
    <col min="11281" max="11281" width="11.140625" style="84" bestFit="1" customWidth="1"/>
    <col min="11282" max="11282" width="15.5703125" style="84" bestFit="1" customWidth="1"/>
    <col min="11283" max="11283" width="18.28515625" style="84" bestFit="1" customWidth="1"/>
    <col min="11284" max="11520" width="9.140625" style="84"/>
    <col min="11521" max="11521" width="5.5703125" style="84" bestFit="1" customWidth="1"/>
    <col min="11522" max="11522" width="38" style="84" bestFit="1" customWidth="1"/>
    <col min="11523" max="11523" width="11.140625" style="84" bestFit="1" customWidth="1"/>
    <col min="11524" max="11524" width="16.28515625" style="84" bestFit="1" customWidth="1"/>
    <col min="11525" max="11525" width="11.140625" style="84" bestFit="1" customWidth="1"/>
    <col min="11526" max="11526" width="16.85546875" style="84" bestFit="1" customWidth="1"/>
    <col min="11527" max="11527" width="10.140625" style="84" bestFit="1" customWidth="1"/>
    <col min="11528" max="11528" width="16.28515625" style="84" bestFit="1" customWidth="1"/>
    <col min="11529" max="11529" width="10.140625" style="84" bestFit="1" customWidth="1"/>
    <col min="11530" max="11530" width="16.85546875" style="84" bestFit="1" customWidth="1"/>
    <col min="11531" max="11531" width="10.140625" style="84" bestFit="1" customWidth="1"/>
    <col min="11532" max="11532" width="16.28515625" style="84" bestFit="1" customWidth="1"/>
    <col min="11533" max="11533" width="10.140625" style="84" bestFit="1" customWidth="1"/>
    <col min="11534" max="11534" width="16.85546875" style="84" bestFit="1" customWidth="1"/>
    <col min="11535" max="11535" width="10.140625" style="84" bestFit="1" customWidth="1"/>
    <col min="11536" max="11536" width="16.28515625" style="84" bestFit="1" customWidth="1"/>
    <col min="11537" max="11537" width="11.140625" style="84" bestFit="1" customWidth="1"/>
    <col min="11538" max="11538" width="15.5703125" style="84" bestFit="1" customWidth="1"/>
    <col min="11539" max="11539" width="18.28515625" style="84" bestFit="1" customWidth="1"/>
    <col min="11540" max="11776" width="9.140625" style="84"/>
    <col min="11777" max="11777" width="5.5703125" style="84" bestFit="1" customWidth="1"/>
    <col min="11778" max="11778" width="38" style="84" bestFit="1" customWidth="1"/>
    <col min="11779" max="11779" width="11.140625" style="84" bestFit="1" customWidth="1"/>
    <col min="11780" max="11780" width="16.28515625" style="84" bestFit="1" customWidth="1"/>
    <col min="11781" max="11781" width="11.140625" style="84" bestFit="1" customWidth="1"/>
    <col min="11782" max="11782" width="16.85546875" style="84" bestFit="1" customWidth="1"/>
    <col min="11783" max="11783" width="10.140625" style="84" bestFit="1" customWidth="1"/>
    <col min="11784" max="11784" width="16.28515625" style="84" bestFit="1" customWidth="1"/>
    <col min="11785" max="11785" width="10.140625" style="84" bestFit="1" customWidth="1"/>
    <col min="11786" max="11786" width="16.85546875" style="84" bestFit="1" customWidth="1"/>
    <col min="11787" max="11787" width="10.140625" style="84" bestFit="1" customWidth="1"/>
    <col min="11788" max="11788" width="16.28515625" style="84" bestFit="1" customWidth="1"/>
    <col min="11789" max="11789" width="10.140625" style="84" bestFit="1" customWidth="1"/>
    <col min="11790" max="11790" width="16.85546875" style="84" bestFit="1" customWidth="1"/>
    <col min="11791" max="11791" width="10.140625" style="84" bestFit="1" customWidth="1"/>
    <col min="11792" max="11792" width="16.28515625" style="84" bestFit="1" customWidth="1"/>
    <col min="11793" max="11793" width="11.140625" style="84" bestFit="1" customWidth="1"/>
    <col min="11794" max="11794" width="15.5703125" style="84" bestFit="1" customWidth="1"/>
    <col min="11795" max="11795" width="18.28515625" style="84" bestFit="1" customWidth="1"/>
    <col min="11796" max="12032" width="9.140625" style="84"/>
    <col min="12033" max="12033" width="5.5703125" style="84" bestFit="1" customWidth="1"/>
    <col min="12034" max="12034" width="38" style="84" bestFit="1" customWidth="1"/>
    <col min="12035" max="12035" width="11.140625" style="84" bestFit="1" customWidth="1"/>
    <col min="12036" max="12036" width="16.28515625" style="84" bestFit="1" customWidth="1"/>
    <col min="12037" max="12037" width="11.140625" style="84" bestFit="1" customWidth="1"/>
    <col min="12038" max="12038" width="16.85546875" style="84" bestFit="1" customWidth="1"/>
    <col min="12039" max="12039" width="10.140625" style="84" bestFit="1" customWidth="1"/>
    <col min="12040" max="12040" width="16.28515625" style="84" bestFit="1" customWidth="1"/>
    <col min="12041" max="12041" width="10.140625" style="84" bestFit="1" customWidth="1"/>
    <col min="12042" max="12042" width="16.85546875" style="84" bestFit="1" customWidth="1"/>
    <col min="12043" max="12043" width="10.140625" style="84" bestFit="1" customWidth="1"/>
    <col min="12044" max="12044" width="16.28515625" style="84" bestFit="1" customWidth="1"/>
    <col min="12045" max="12045" width="10.140625" style="84" bestFit="1" customWidth="1"/>
    <col min="12046" max="12046" width="16.85546875" style="84" bestFit="1" customWidth="1"/>
    <col min="12047" max="12047" width="10.140625" style="84" bestFit="1" customWidth="1"/>
    <col min="12048" max="12048" width="16.28515625" style="84" bestFit="1" customWidth="1"/>
    <col min="12049" max="12049" width="11.140625" style="84" bestFit="1" customWidth="1"/>
    <col min="12050" max="12050" width="15.5703125" style="84" bestFit="1" customWidth="1"/>
    <col min="12051" max="12051" width="18.28515625" style="84" bestFit="1" customWidth="1"/>
    <col min="12052" max="12288" width="9.140625" style="84"/>
    <col min="12289" max="12289" width="5.5703125" style="84" bestFit="1" customWidth="1"/>
    <col min="12290" max="12290" width="38" style="84" bestFit="1" customWidth="1"/>
    <col min="12291" max="12291" width="11.140625" style="84" bestFit="1" customWidth="1"/>
    <col min="12292" max="12292" width="16.28515625" style="84" bestFit="1" customWidth="1"/>
    <col min="12293" max="12293" width="11.140625" style="84" bestFit="1" customWidth="1"/>
    <col min="12294" max="12294" width="16.85546875" style="84" bestFit="1" customWidth="1"/>
    <col min="12295" max="12295" width="10.140625" style="84" bestFit="1" customWidth="1"/>
    <col min="12296" max="12296" width="16.28515625" style="84" bestFit="1" customWidth="1"/>
    <col min="12297" max="12297" width="10.140625" style="84" bestFit="1" customWidth="1"/>
    <col min="12298" max="12298" width="16.85546875" style="84" bestFit="1" customWidth="1"/>
    <col min="12299" max="12299" width="10.140625" style="84" bestFit="1" customWidth="1"/>
    <col min="12300" max="12300" width="16.28515625" style="84" bestFit="1" customWidth="1"/>
    <col min="12301" max="12301" width="10.140625" style="84" bestFit="1" customWidth="1"/>
    <col min="12302" max="12302" width="16.85546875" style="84" bestFit="1" customWidth="1"/>
    <col min="12303" max="12303" width="10.140625" style="84" bestFit="1" customWidth="1"/>
    <col min="12304" max="12304" width="16.28515625" style="84" bestFit="1" customWidth="1"/>
    <col min="12305" max="12305" width="11.140625" style="84" bestFit="1" customWidth="1"/>
    <col min="12306" max="12306" width="15.5703125" style="84" bestFit="1" customWidth="1"/>
    <col min="12307" max="12307" width="18.28515625" style="84" bestFit="1" customWidth="1"/>
    <col min="12308" max="12544" width="9.140625" style="84"/>
    <col min="12545" max="12545" width="5.5703125" style="84" bestFit="1" customWidth="1"/>
    <col min="12546" max="12546" width="38" style="84" bestFit="1" customWidth="1"/>
    <col min="12547" max="12547" width="11.140625" style="84" bestFit="1" customWidth="1"/>
    <col min="12548" max="12548" width="16.28515625" style="84" bestFit="1" customWidth="1"/>
    <col min="12549" max="12549" width="11.140625" style="84" bestFit="1" customWidth="1"/>
    <col min="12550" max="12550" width="16.85546875" style="84" bestFit="1" customWidth="1"/>
    <col min="12551" max="12551" width="10.140625" style="84" bestFit="1" customWidth="1"/>
    <col min="12552" max="12552" width="16.28515625" style="84" bestFit="1" customWidth="1"/>
    <col min="12553" max="12553" width="10.140625" style="84" bestFit="1" customWidth="1"/>
    <col min="12554" max="12554" width="16.85546875" style="84" bestFit="1" customWidth="1"/>
    <col min="12555" max="12555" width="10.140625" style="84" bestFit="1" customWidth="1"/>
    <col min="12556" max="12556" width="16.28515625" style="84" bestFit="1" customWidth="1"/>
    <col min="12557" max="12557" width="10.140625" style="84" bestFit="1" customWidth="1"/>
    <col min="12558" max="12558" width="16.85546875" style="84" bestFit="1" customWidth="1"/>
    <col min="12559" max="12559" width="10.140625" style="84" bestFit="1" customWidth="1"/>
    <col min="12560" max="12560" width="16.28515625" style="84" bestFit="1" customWidth="1"/>
    <col min="12561" max="12561" width="11.140625" style="84" bestFit="1" customWidth="1"/>
    <col min="12562" max="12562" width="15.5703125" style="84" bestFit="1" customWidth="1"/>
    <col min="12563" max="12563" width="18.28515625" style="84" bestFit="1" customWidth="1"/>
    <col min="12564" max="12800" width="9.140625" style="84"/>
    <col min="12801" max="12801" width="5.5703125" style="84" bestFit="1" customWidth="1"/>
    <col min="12802" max="12802" width="38" style="84" bestFit="1" customWidth="1"/>
    <col min="12803" max="12803" width="11.140625" style="84" bestFit="1" customWidth="1"/>
    <col min="12804" max="12804" width="16.28515625" style="84" bestFit="1" customWidth="1"/>
    <col min="12805" max="12805" width="11.140625" style="84" bestFit="1" customWidth="1"/>
    <col min="12806" max="12806" width="16.85546875" style="84" bestFit="1" customWidth="1"/>
    <col min="12807" max="12807" width="10.140625" style="84" bestFit="1" customWidth="1"/>
    <col min="12808" max="12808" width="16.28515625" style="84" bestFit="1" customWidth="1"/>
    <col min="12809" max="12809" width="10.140625" style="84" bestFit="1" customWidth="1"/>
    <col min="12810" max="12810" width="16.85546875" style="84" bestFit="1" customWidth="1"/>
    <col min="12811" max="12811" width="10.140625" style="84" bestFit="1" customWidth="1"/>
    <col min="12812" max="12812" width="16.28515625" style="84" bestFit="1" customWidth="1"/>
    <col min="12813" max="12813" width="10.140625" style="84" bestFit="1" customWidth="1"/>
    <col min="12814" max="12814" width="16.85546875" style="84" bestFit="1" customWidth="1"/>
    <col min="12815" max="12815" width="10.140625" style="84" bestFit="1" customWidth="1"/>
    <col min="12816" max="12816" width="16.28515625" style="84" bestFit="1" customWidth="1"/>
    <col min="12817" max="12817" width="11.140625" style="84" bestFit="1" customWidth="1"/>
    <col min="12818" max="12818" width="15.5703125" style="84" bestFit="1" customWidth="1"/>
    <col min="12819" max="12819" width="18.28515625" style="84" bestFit="1" customWidth="1"/>
    <col min="12820" max="13056" width="9.140625" style="84"/>
    <col min="13057" max="13057" width="5.5703125" style="84" bestFit="1" customWidth="1"/>
    <col min="13058" max="13058" width="38" style="84" bestFit="1" customWidth="1"/>
    <col min="13059" max="13059" width="11.140625" style="84" bestFit="1" customWidth="1"/>
    <col min="13060" max="13060" width="16.28515625" style="84" bestFit="1" customWidth="1"/>
    <col min="13061" max="13061" width="11.140625" style="84" bestFit="1" customWidth="1"/>
    <col min="13062" max="13062" width="16.85546875" style="84" bestFit="1" customWidth="1"/>
    <col min="13063" max="13063" width="10.140625" style="84" bestFit="1" customWidth="1"/>
    <col min="13064" max="13064" width="16.28515625" style="84" bestFit="1" customWidth="1"/>
    <col min="13065" max="13065" width="10.140625" style="84" bestFit="1" customWidth="1"/>
    <col min="13066" max="13066" width="16.85546875" style="84" bestFit="1" customWidth="1"/>
    <col min="13067" max="13067" width="10.140625" style="84" bestFit="1" customWidth="1"/>
    <col min="13068" max="13068" width="16.28515625" style="84" bestFit="1" customWidth="1"/>
    <col min="13069" max="13069" width="10.140625" style="84" bestFit="1" customWidth="1"/>
    <col min="13070" max="13070" width="16.85546875" style="84" bestFit="1" customWidth="1"/>
    <col min="13071" max="13071" width="10.140625" style="84" bestFit="1" customWidth="1"/>
    <col min="13072" max="13072" width="16.28515625" style="84" bestFit="1" customWidth="1"/>
    <col min="13073" max="13073" width="11.140625" style="84" bestFit="1" customWidth="1"/>
    <col min="13074" max="13074" width="15.5703125" style="84" bestFit="1" customWidth="1"/>
    <col min="13075" max="13075" width="18.28515625" style="84" bestFit="1" customWidth="1"/>
    <col min="13076" max="13312" width="9.140625" style="84"/>
    <col min="13313" max="13313" width="5.5703125" style="84" bestFit="1" customWidth="1"/>
    <col min="13314" max="13314" width="38" style="84" bestFit="1" customWidth="1"/>
    <col min="13315" max="13315" width="11.140625" style="84" bestFit="1" customWidth="1"/>
    <col min="13316" max="13316" width="16.28515625" style="84" bestFit="1" customWidth="1"/>
    <col min="13317" max="13317" width="11.140625" style="84" bestFit="1" customWidth="1"/>
    <col min="13318" max="13318" width="16.85546875" style="84" bestFit="1" customWidth="1"/>
    <col min="13319" max="13319" width="10.140625" style="84" bestFit="1" customWidth="1"/>
    <col min="13320" max="13320" width="16.28515625" style="84" bestFit="1" customWidth="1"/>
    <col min="13321" max="13321" width="10.140625" style="84" bestFit="1" customWidth="1"/>
    <col min="13322" max="13322" width="16.85546875" style="84" bestFit="1" customWidth="1"/>
    <col min="13323" max="13323" width="10.140625" style="84" bestFit="1" customWidth="1"/>
    <col min="13324" max="13324" width="16.28515625" style="84" bestFit="1" customWidth="1"/>
    <col min="13325" max="13325" width="10.140625" style="84" bestFit="1" customWidth="1"/>
    <col min="13326" max="13326" width="16.85546875" style="84" bestFit="1" customWidth="1"/>
    <col min="13327" max="13327" width="10.140625" style="84" bestFit="1" customWidth="1"/>
    <col min="13328" max="13328" width="16.28515625" style="84" bestFit="1" customWidth="1"/>
    <col min="13329" max="13329" width="11.140625" style="84" bestFit="1" customWidth="1"/>
    <col min="13330" max="13330" width="15.5703125" style="84" bestFit="1" customWidth="1"/>
    <col min="13331" max="13331" width="18.28515625" style="84" bestFit="1" customWidth="1"/>
    <col min="13332" max="13568" width="9.140625" style="84"/>
    <col min="13569" max="13569" width="5.5703125" style="84" bestFit="1" customWidth="1"/>
    <col min="13570" max="13570" width="38" style="84" bestFit="1" customWidth="1"/>
    <col min="13571" max="13571" width="11.140625" style="84" bestFit="1" customWidth="1"/>
    <col min="13572" max="13572" width="16.28515625" style="84" bestFit="1" customWidth="1"/>
    <col min="13573" max="13573" width="11.140625" style="84" bestFit="1" customWidth="1"/>
    <col min="13574" max="13574" width="16.85546875" style="84" bestFit="1" customWidth="1"/>
    <col min="13575" max="13575" width="10.140625" style="84" bestFit="1" customWidth="1"/>
    <col min="13576" max="13576" width="16.28515625" style="84" bestFit="1" customWidth="1"/>
    <col min="13577" max="13577" width="10.140625" style="84" bestFit="1" customWidth="1"/>
    <col min="13578" max="13578" width="16.85546875" style="84" bestFit="1" customWidth="1"/>
    <col min="13579" max="13579" width="10.140625" style="84" bestFit="1" customWidth="1"/>
    <col min="13580" max="13580" width="16.28515625" style="84" bestFit="1" customWidth="1"/>
    <col min="13581" max="13581" width="10.140625" style="84" bestFit="1" customWidth="1"/>
    <col min="13582" max="13582" width="16.85546875" style="84" bestFit="1" customWidth="1"/>
    <col min="13583" max="13583" width="10.140625" style="84" bestFit="1" customWidth="1"/>
    <col min="13584" max="13584" width="16.28515625" style="84" bestFit="1" customWidth="1"/>
    <col min="13585" max="13585" width="11.140625" style="84" bestFit="1" customWidth="1"/>
    <col min="13586" max="13586" width="15.5703125" style="84" bestFit="1" customWidth="1"/>
    <col min="13587" max="13587" width="18.28515625" style="84" bestFit="1" customWidth="1"/>
    <col min="13588" max="13824" width="9.140625" style="84"/>
    <col min="13825" max="13825" width="5.5703125" style="84" bestFit="1" customWidth="1"/>
    <col min="13826" max="13826" width="38" style="84" bestFit="1" customWidth="1"/>
    <col min="13827" max="13827" width="11.140625" style="84" bestFit="1" customWidth="1"/>
    <col min="13828" max="13828" width="16.28515625" style="84" bestFit="1" customWidth="1"/>
    <col min="13829" max="13829" width="11.140625" style="84" bestFit="1" customWidth="1"/>
    <col min="13830" max="13830" width="16.85546875" style="84" bestFit="1" customWidth="1"/>
    <col min="13831" max="13831" width="10.140625" style="84" bestFit="1" customWidth="1"/>
    <col min="13832" max="13832" width="16.28515625" style="84" bestFit="1" customWidth="1"/>
    <col min="13833" max="13833" width="10.140625" style="84" bestFit="1" customWidth="1"/>
    <col min="13834" max="13834" width="16.85546875" style="84" bestFit="1" customWidth="1"/>
    <col min="13835" max="13835" width="10.140625" style="84" bestFit="1" customWidth="1"/>
    <col min="13836" max="13836" width="16.28515625" style="84" bestFit="1" customWidth="1"/>
    <col min="13837" max="13837" width="10.140625" style="84" bestFit="1" customWidth="1"/>
    <col min="13838" max="13838" width="16.85546875" style="84" bestFit="1" customWidth="1"/>
    <col min="13839" max="13839" width="10.140625" style="84" bestFit="1" customWidth="1"/>
    <col min="13840" max="13840" width="16.28515625" style="84" bestFit="1" customWidth="1"/>
    <col min="13841" max="13841" width="11.140625" style="84" bestFit="1" customWidth="1"/>
    <col min="13842" max="13842" width="15.5703125" style="84" bestFit="1" customWidth="1"/>
    <col min="13843" max="13843" width="18.28515625" style="84" bestFit="1" customWidth="1"/>
    <col min="13844" max="14080" width="9.140625" style="84"/>
    <col min="14081" max="14081" width="5.5703125" style="84" bestFit="1" customWidth="1"/>
    <col min="14082" max="14082" width="38" style="84" bestFit="1" customWidth="1"/>
    <col min="14083" max="14083" width="11.140625" style="84" bestFit="1" customWidth="1"/>
    <col min="14084" max="14084" width="16.28515625" style="84" bestFit="1" customWidth="1"/>
    <col min="14085" max="14085" width="11.140625" style="84" bestFit="1" customWidth="1"/>
    <col min="14086" max="14086" width="16.85546875" style="84" bestFit="1" customWidth="1"/>
    <col min="14087" max="14087" width="10.140625" style="84" bestFit="1" customWidth="1"/>
    <col min="14088" max="14088" width="16.28515625" style="84" bestFit="1" customWidth="1"/>
    <col min="14089" max="14089" width="10.140625" style="84" bestFit="1" customWidth="1"/>
    <col min="14090" max="14090" width="16.85546875" style="84" bestFit="1" customWidth="1"/>
    <col min="14091" max="14091" width="10.140625" style="84" bestFit="1" customWidth="1"/>
    <col min="14092" max="14092" width="16.28515625" style="84" bestFit="1" customWidth="1"/>
    <col min="14093" max="14093" width="10.140625" style="84" bestFit="1" customWidth="1"/>
    <col min="14094" max="14094" width="16.85546875" style="84" bestFit="1" customWidth="1"/>
    <col min="14095" max="14095" width="10.140625" style="84" bestFit="1" customWidth="1"/>
    <col min="14096" max="14096" width="16.28515625" style="84" bestFit="1" customWidth="1"/>
    <col min="14097" max="14097" width="11.140625" style="84" bestFit="1" customWidth="1"/>
    <col min="14098" max="14098" width="15.5703125" style="84" bestFit="1" customWidth="1"/>
    <col min="14099" max="14099" width="18.28515625" style="84" bestFit="1" customWidth="1"/>
    <col min="14100" max="14336" width="9.140625" style="84"/>
    <col min="14337" max="14337" width="5.5703125" style="84" bestFit="1" customWidth="1"/>
    <col min="14338" max="14338" width="38" style="84" bestFit="1" customWidth="1"/>
    <col min="14339" max="14339" width="11.140625" style="84" bestFit="1" customWidth="1"/>
    <col min="14340" max="14340" width="16.28515625" style="84" bestFit="1" customWidth="1"/>
    <col min="14341" max="14341" width="11.140625" style="84" bestFit="1" customWidth="1"/>
    <col min="14342" max="14342" width="16.85546875" style="84" bestFit="1" customWidth="1"/>
    <col min="14343" max="14343" width="10.140625" style="84" bestFit="1" customWidth="1"/>
    <col min="14344" max="14344" width="16.28515625" style="84" bestFit="1" customWidth="1"/>
    <col min="14345" max="14345" width="10.140625" style="84" bestFit="1" customWidth="1"/>
    <col min="14346" max="14346" width="16.85546875" style="84" bestFit="1" customWidth="1"/>
    <col min="14347" max="14347" width="10.140625" style="84" bestFit="1" customWidth="1"/>
    <col min="14348" max="14348" width="16.28515625" style="84" bestFit="1" customWidth="1"/>
    <col min="14349" max="14349" width="10.140625" style="84" bestFit="1" customWidth="1"/>
    <col min="14350" max="14350" width="16.85546875" style="84" bestFit="1" customWidth="1"/>
    <col min="14351" max="14351" width="10.140625" style="84" bestFit="1" customWidth="1"/>
    <col min="14352" max="14352" width="16.28515625" style="84" bestFit="1" customWidth="1"/>
    <col min="14353" max="14353" width="11.140625" style="84" bestFit="1" customWidth="1"/>
    <col min="14354" max="14354" width="15.5703125" style="84" bestFit="1" customWidth="1"/>
    <col min="14355" max="14355" width="18.28515625" style="84" bestFit="1" customWidth="1"/>
    <col min="14356" max="14592" width="9.140625" style="84"/>
    <col min="14593" max="14593" width="5.5703125" style="84" bestFit="1" customWidth="1"/>
    <col min="14594" max="14594" width="38" style="84" bestFit="1" customWidth="1"/>
    <col min="14595" max="14595" width="11.140625" style="84" bestFit="1" customWidth="1"/>
    <col min="14596" max="14596" width="16.28515625" style="84" bestFit="1" customWidth="1"/>
    <col min="14597" max="14597" width="11.140625" style="84" bestFit="1" customWidth="1"/>
    <col min="14598" max="14598" width="16.85546875" style="84" bestFit="1" customWidth="1"/>
    <col min="14599" max="14599" width="10.140625" style="84" bestFit="1" customWidth="1"/>
    <col min="14600" max="14600" width="16.28515625" style="84" bestFit="1" customWidth="1"/>
    <col min="14601" max="14601" width="10.140625" style="84" bestFit="1" customWidth="1"/>
    <col min="14602" max="14602" width="16.85546875" style="84" bestFit="1" customWidth="1"/>
    <col min="14603" max="14603" width="10.140625" style="84" bestFit="1" customWidth="1"/>
    <col min="14604" max="14604" width="16.28515625" style="84" bestFit="1" customWidth="1"/>
    <col min="14605" max="14605" width="10.140625" style="84" bestFit="1" customWidth="1"/>
    <col min="14606" max="14606" width="16.85546875" style="84" bestFit="1" customWidth="1"/>
    <col min="14607" max="14607" width="10.140625" style="84" bestFit="1" customWidth="1"/>
    <col min="14608" max="14608" width="16.28515625" style="84" bestFit="1" customWidth="1"/>
    <col min="14609" max="14609" width="11.140625" style="84" bestFit="1" customWidth="1"/>
    <col min="14610" max="14610" width="15.5703125" style="84" bestFit="1" customWidth="1"/>
    <col min="14611" max="14611" width="18.28515625" style="84" bestFit="1" customWidth="1"/>
    <col min="14612" max="14848" width="9.140625" style="84"/>
    <col min="14849" max="14849" width="5.5703125" style="84" bestFit="1" customWidth="1"/>
    <col min="14850" max="14850" width="38" style="84" bestFit="1" customWidth="1"/>
    <col min="14851" max="14851" width="11.140625" style="84" bestFit="1" customWidth="1"/>
    <col min="14852" max="14852" width="16.28515625" style="84" bestFit="1" customWidth="1"/>
    <col min="14853" max="14853" width="11.140625" style="84" bestFit="1" customWidth="1"/>
    <col min="14854" max="14854" width="16.85546875" style="84" bestFit="1" customWidth="1"/>
    <col min="14855" max="14855" width="10.140625" style="84" bestFit="1" customWidth="1"/>
    <col min="14856" max="14856" width="16.28515625" style="84" bestFit="1" customWidth="1"/>
    <col min="14857" max="14857" width="10.140625" style="84" bestFit="1" customWidth="1"/>
    <col min="14858" max="14858" width="16.85546875" style="84" bestFit="1" customWidth="1"/>
    <col min="14859" max="14859" width="10.140625" style="84" bestFit="1" customWidth="1"/>
    <col min="14860" max="14860" width="16.28515625" style="84" bestFit="1" customWidth="1"/>
    <col min="14861" max="14861" width="10.140625" style="84" bestFit="1" customWidth="1"/>
    <col min="14862" max="14862" width="16.85546875" style="84" bestFit="1" customWidth="1"/>
    <col min="14863" max="14863" width="10.140625" style="84" bestFit="1" customWidth="1"/>
    <col min="14864" max="14864" width="16.28515625" style="84" bestFit="1" customWidth="1"/>
    <col min="14865" max="14865" width="11.140625" style="84" bestFit="1" customWidth="1"/>
    <col min="14866" max="14866" width="15.5703125" style="84" bestFit="1" customWidth="1"/>
    <col min="14867" max="14867" width="18.28515625" style="84" bestFit="1" customWidth="1"/>
    <col min="14868" max="15104" width="9.140625" style="84"/>
    <col min="15105" max="15105" width="5.5703125" style="84" bestFit="1" customWidth="1"/>
    <col min="15106" max="15106" width="38" style="84" bestFit="1" customWidth="1"/>
    <col min="15107" max="15107" width="11.140625" style="84" bestFit="1" customWidth="1"/>
    <col min="15108" max="15108" width="16.28515625" style="84" bestFit="1" customWidth="1"/>
    <col min="15109" max="15109" width="11.140625" style="84" bestFit="1" customWidth="1"/>
    <col min="15110" max="15110" width="16.85546875" style="84" bestFit="1" customWidth="1"/>
    <col min="15111" max="15111" width="10.140625" style="84" bestFit="1" customWidth="1"/>
    <col min="15112" max="15112" width="16.28515625" style="84" bestFit="1" customWidth="1"/>
    <col min="15113" max="15113" width="10.140625" style="84" bestFit="1" customWidth="1"/>
    <col min="15114" max="15114" width="16.85546875" style="84" bestFit="1" customWidth="1"/>
    <col min="15115" max="15115" width="10.140625" style="84" bestFit="1" customWidth="1"/>
    <col min="15116" max="15116" width="16.28515625" style="84" bestFit="1" customWidth="1"/>
    <col min="15117" max="15117" width="10.140625" style="84" bestFit="1" customWidth="1"/>
    <col min="15118" max="15118" width="16.85546875" style="84" bestFit="1" customWidth="1"/>
    <col min="15119" max="15119" width="10.140625" style="84" bestFit="1" customWidth="1"/>
    <col min="15120" max="15120" width="16.28515625" style="84" bestFit="1" customWidth="1"/>
    <col min="15121" max="15121" width="11.140625" style="84" bestFit="1" customWidth="1"/>
    <col min="15122" max="15122" width="15.5703125" style="84" bestFit="1" customWidth="1"/>
    <col min="15123" max="15123" width="18.28515625" style="84" bestFit="1" customWidth="1"/>
    <col min="15124" max="15360" width="9.140625" style="84"/>
    <col min="15361" max="15361" width="5.5703125" style="84" bestFit="1" customWidth="1"/>
    <col min="15362" max="15362" width="38" style="84" bestFit="1" customWidth="1"/>
    <col min="15363" max="15363" width="11.140625" style="84" bestFit="1" customWidth="1"/>
    <col min="15364" max="15364" width="16.28515625" style="84" bestFit="1" customWidth="1"/>
    <col min="15365" max="15365" width="11.140625" style="84" bestFit="1" customWidth="1"/>
    <col min="15366" max="15366" width="16.85546875" style="84" bestFit="1" customWidth="1"/>
    <col min="15367" max="15367" width="10.140625" style="84" bestFit="1" customWidth="1"/>
    <col min="15368" max="15368" width="16.28515625" style="84" bestFit="1" customWidth="1"/>
    <col min="15369" max="15369" width="10.140625" style="84" bestFit="1" customWidth="1"/>
    <col min="15370" max="15370" width="16.85546875" style="84" bestFit="1" customWidth="1"/>
    <col min="15371" max="15371" width="10.140625" style="84" bestFit="1" customWidth="1"/>
    <col min="15372" max="15372" width="16.28515625" style="84" bestFit="1" customWidth="1"/>
    <col min="15373" max="15373" width="10.140625" style="84" bestFit="1" customWidth="1"/>
    <col min="15374" max="15374" width="16.85546875" style="84" bestFit="1" customWidth="1"/>
    <col min="15375" max="15375" width="10.140625" style="84" bestFit="1" customWidth="1"/>
    <col min="15376" max="15376" width="16.28515625" style="84" bestFit="1" customWidth="1"/>
    <col min="15377" max="15377" width="11.140625" style="84" bestFit="1" customWidth="1"/>
    <col min="15378" max="15378" width="15.5703125" style="84" bestFit="1" customWidth="1"/>
    <col min="15379" max="15379" width="18.28515625" style="84" bestFit="1" customWidth="1"/>
    <col min="15380" max="15616" width="9.140625" style="84"/>
    <col min="15617" max="15617" width="5.5703125" style="84" bestFit="1" customWidth="1"/>
    <col min="15618" max="15618" width="38" style="84" bestFit="1" customWidth="1"/>
    <col min="15619" max="15619" width="11.140625" style="84" bestFit="1" customWidth="1"/>
    <col min="15620" max="15620" width="16.28515625" style="84" bestFit="1" customWidth="1"/>
    <col min="15621" max="15621" width="11.140625" style="84" bestFit="1" customWidth="1"/>
    <col min="15622" max="15622" width="16.85546875" style="84" bestFit="1" customWidth="1"/>
    <col min="15623" max="15623" width="10.140625" style="84" bestFit="1" customWidth="1"/>
    <col min="15624" max="15624" width="16.28515625" style="84" bestFit="1" customWidth="1"/>
    <col min="15625" max="15625" width="10.140625" style="84" bestFit="1" customWidth="1"/>
    <col min="15626" max="15626" width="16.85546875" style="84" bestFit="1" customWidth="1"/>
    <col min="15627" max="15627" width="10.140625" style="84" bestFit="1" customWidth="1"/>
    <col min="15628" max="15628" width="16.28515625" style="84" bestFit="1" customWidth="1"/>
    <col min="15629" max="15629" width="10.140625" style="84" bestFit="1" customWidth="1"/>
    <col min="15630" max="15630" width="16.85546875" style="84" bestFit="1" customWidth="1"/>
    <col min="15631" max="15631" width="10.140625" style="84" bestFit="1" customWidth="1"/>
    <col min="15632" max="15632" width="16.28515625" style="84" bestFit="1" customWidth="1"/>
    <col min="15633" max="15633" width="11.140625" style="84" bestFit="1" customWidth="1"/>
    <col min="15634" max="15634" width="15.5703125" style="84" bestFit="1" customWidth="1"/>
    <col min="15635" max="15635" width="18.28515625" style="84" bestFit="1" customWidth="1"/>
    <col min="15636" max="15872" width="9.140625" style="84"/>
    <col min="15873" max="15873" width="5.5703125" style="84" bestFit="1" customWidth="1"/>
    <col min="15874" max="15874" width="38" style="84" bestFit="1" customWidth="1"/>
    <col min="15875" max="15875" width="11.140625" style="84" bestFit="1" customWidth="1"/>
    <col min="15876" max="15876" width="16.28515625" style="84" bestFit="1" customWidth="1"/>
    <col min="15877" max="15877" width="11.140625" style="84" bestFit="1" customWidth="1"/>
    <col min="15878" max="15878" width="16.85546875" style="84" bestFit="1" customWidth="1"/>
    <col min="15879" max="15879" width="10.140625" style="84" bestFit="1" customWidth="1"/>
    <col min="15880" max="15880" width="16.28515625" style="84" bestFit="1" customWidth="1"/>
    <col min="15881" max="15881" width="10.140625" style="84" bestFit="1" customWidth="1"/>
    <col min="15882" max="15882" width="16.85546875" style="84" bestFit="1" customWidth="1"/>
    <col min="15883" max="15883" width="10.140625" style="84" bestFit="1" customWidth="1"/>
    <col min="15884" max="15884" width="16.28515625" style="84" bestFit="1" customWidth="1"/>
    <col min="15885" max="15885" width="10.140625" style="84" bestFit="1" customWidth="1"/>
    <col min="15886" max="15886" width="16.85546875" style="84" bestFit="1" customWidth="1"/>
    <col min="15887" max="15887" width="10.140625" style="84" bestFit="1" customWidth="1"/>
    <col min="15888" max="15888" width="16.28515625" style="84" bestFit="1" customWidth="1"/>
    <col min="15889" max="15889" width="11.140625" style="84" bestFit="1" customWidth="1"/>
    <col min="15890" max="15890" width="15.5703125" style="84" bestFit="1" customWidth="1"/>
    <col min="15891" max="15891" width="18.28515625" style="84" bestFit="1" customWidth="1"/>
    <col min="15892" max="16128" width="9.140625" style="84"/>
    <col min="16129" max="16129" width="5.5703125" style="84" bestFit="1" customWidth="1"/>
    <col min="16130" max="16130" width="38" style="84" bestFit="1" customWidth="1"/>
    <col min="16131" max="16131" width="11.140625" style="84" bestFit="1" customWidth="1"/>
    <col min="16132" max="16132" width="16.28515625" style="84" bestFit="1" customWidth="1"/>
    <col min="16133" max="16133" width="11.140625" style="84" bestFit="1" customWidth="1"/>
    <col min="16134" max="16134" width="16.85546875" style="84" bestFit="1" customWidth="1"/>
    <col min="16135" max="16135" width="10.140625" style="84" bestFit="1" customWidth="1"/>
    <col min="16136" max="16136" width="16.28515625" style="84" bestFit="1" customWidth="1"/>
    <col min="16137" max="16137" width="10.140625" style="84" bestFit="1" customWidth="1"/>
    <col min="16138" max="16138" width="16.85546875" style="84" bestFit="1" customWidth="1"/>
    <col min="16139" max="16139" width="10.140625" style="84" bestFit="1" customWidth="1"/>
    <col min="16140" max="16140" width="16.28515625" style="84" bestFit="1" customWidth="1"/>
    <col min="16141" max="16141" width="10.140625" style="84" bestFit="1" customWidth="1"/>
    <col min="16142" max="16142" width="16.85546875" style="84" bestFit="1" customWidth="1"/>
    <col min="16143" max="16143" width="10.140625" style="84" bestFit="1" customWidth="1"/>
    <col min="16144" max="16144" width="16.28515625" style="84" bestFit="1" customWidth="1"/>
    <col min="16145" max="16145" width="11.140625" style="84" bestFit="1" customWidth="1"/>
    <col min="16146" max="16146" width="15.5703125" style="84" bestFit="1" customWidth="1"/>
    <col min="16147" max="16147" width="18.28515625" style="84" bestFit="1" customWidth="1"/>
    <col min="16148" max="16384" width="9.140625" style="84"/>
  </cols>
  <sheetData>
    <row r="1" spans="1:20" x14ac:dyDescent="0.2">
      <c r="A1" s="218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</row>
    <row r="2" spans="1:20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</row>
    <row r="3" spans="1:20" x14ac:dyDescent="0.2">
      <c r="A3" s="218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</row>
    <row r="4" spans="1:20" x14ac:dyDescent="0.2">
      <c r="A4" s="218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</row>
    <row r="5" spans="1:20" x14ac:dyDescent="0.2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</row>
    <row r="6" spans="1:20" x14ac:dyDescent="0.2">
      <c r="A6" s="218"/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</row>
    <row r="7" spans="1:20" x14ac:dyDescent="0.2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</row>
    <row r="8" spans="1:20" x14ac:dyDescent="0.2">
      <c r="A8" s="218"/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</row>
    <row r="9" spans="1:20" x14ac:dyDescent="0.2">
      <c r="A9" s="218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</row>
    <row r="10" spans="1:20" s="90" customFormat="1" ht="18.75" customHeight="1" x14ac:dyDescent="0.2">
      <c r="A10" s="183" t="str">
        <f>ORÇAMENTO!D10</f>
        <v xml:space="preserve">Reforma e Ampliação 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</row>
    <row r="11" spans="1:20" s="90" customFormat="1" ht="18.75" customHeight="1" x14ac:dyDescent="0.2">
      <c r="A11" s="183" t="str">
        <f>ORÇAMENTO!D11</f>
        <v>EMEB Prof. STELIO MACHADO LOUREIRO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</row>
    <row r="12" spans="1:20" s="90" customFormat="1" ht="18.75" customHeight="1" x14ac:dyDescent="0.2">
      <c r="A12" s="183" t="str">
        <f>ORÇAMENTO!D12</f>
        <v>RUA GENERAL OSORIO, N°915 - CENTRO - CEP 14.701-330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</row>
    <row r="13" spans="1:20" s="90" customFormat="1" ht="15.75" thickBot="1" x14ac:dyDescent="0.25">
      <c r="A13" s="184" t="s">
        <v>388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</row>
    <row r="14" spans="1:20" s="90" customFormat="1" ht="15" x14ac:dyDescent="0.25">
      <c r="A14" s="85" t="s">
        <v>389</v>
      </c>
      <c r="B14" s="86" t="s">
        <v>390</v>
      </c>
      <c r="C14" s="87" t="s">
        <v>391</v>
      </c>
      <c r="D14" s="88" t="s">
        <v>392</v>
      </c>
      <c r="E14" s="87" t="s">
        <v>391</v>
      </c>
      <c r="F14" s="88" t="s">
        <v>393</v>
      </c>
      <c r="G14" s="87" t="s">
        <v>391</v>
      </c>
      <c r="H14" s="88" t="s">
        <v>394</v>
      </c>
      <c r="I14" s="87" t="s">
        <v>391</v>
      </c>
      <c r="J14" s="88" t="s">
        <v>395</v>
      </c>
      <c r="K14" s="88" t="s">
        <v>391</v>
      </c>
      <c r="L14" s="88" t="s">
        <v>396</v>
      </c>
      <c r="M14" s="88" t="s">
        <v>391</v>
      </c>
      <c r="N14" s="88" t="s">
        <v>397</v>
      </c>
      <c r="O14" s="88" t="s">
        <v>391</v>
      </c>
      <c r="P14" s="88" t="s">
        <v>398</v>
      </c>
      <c r="Q14" s="88" t="s">
        <v>391</v>
      </c>
      <c r="R14" s="88" t="s">
        <v>399</v>
      </c>
      <c r="S14" s="89" t="s">
        <v>400</v>
      </c>
    </row>
    <row r="15" spans="1:20" s="90" customFormat="1" ht="30" x14ac:dyDescent="0.2">
      <c r="A15" s="108" t="str">
        <f>ORÇAMENTO!A168</f>
        <v>1.0</v>
      </c>
      <c r="B15" s="109" t="str">
        <f>ORÇAMENTO!D168</f>
        <v>INÍCIO, APOIO E ADMINISTRAÇÃO DA OBRA</v>
      </c>
      <c r="C15" s="110">
        <v>0</v>
      </c>
      <c r="D15" s="111">
        <f>S15*C15</f>
        <v>0</v>
      </c>
      <c r="E15" s="110">
        <v>0</v>
      </c>
      <c r="F15" s="111">
        <f>E15*S15</f>
        <v>0</v>
      </c>
      <c r="G15" s="110">
        <v>0</v>
      </c>
      <c r="H15" s="111">
        <f>G15*S15</f>
        <v>0</v>
      </c>
      <c r="I15" s="110">
        <v>0</v>
      </c>
      <c r="J15" s="111">
        <f>I15*S15</f>
        <v>0</v>
      </c>
      <c r="K15" s="110">
        <v>0</v>
      </c>
      <c r="L15" s="111">
        <f>K15*S15</f>
        <v>0</v>
      </c>
      <c r="M15" s="110">
        <v>0</v>
      </c>
      <c r="N15" s="111">
        <f>M15*S15</f>
        <v>0</v>
      </c>
      <c r="O15" s="110">
        <v>0</v>
      </c>
      <c r="P15" s="111">
        <f>O15*S15</f>
        <v>0</v>
      </c>
      <c r="Q15" s="110">
        <v>0</v>
      </c>
      <c r="R15" s="111">
        <f>Q15*S15</f>
        <v>0</v>
      </c>
      <c r="S15" s="112">
        <f>'ORÇAMENTO (2)'!H168</f>
        <v>0</v>
      </c>
      <c r="T15" s="113">
        <f>C15+E15+G15+I15+K15+M15+O15+Q15</f>
        <v>0</v>
      </c>
    </row>
    <row r="16" spans="1:20" s="90" customFormat="1" ht="30" x14ac:dyDescent="0.2">
      <c r="A16" s="108" t="str">
        <f>ORÇAMENTO!A169</f>
        <v>2.0</v>
      </c>
      <c r="B16" s="109" t="str">
        <f>ORÇAMENTO!D169</f>
        <v xml:space="preserve">CONSTRUÇÃO DE AREA COBERTA PARA REFEITORIO </v>
      </c>
      <c r="C16" s="110">
        <v>0</v>
      </c>
      <c r="D16" s="111">
        <f t="shared" ref="D16:D22" si="0">S16*C16</f>
        <v>0</v>
      </c>
      <c r="E16" s="110">
        <v>0</v>
      </c>
      <c r="F16" s="111">
        <f t="shared" ref="F16:F22" si="1">E16*S16</f>
        <v>0</v>
      </c>
      <c r="G16" s="110">
        <v>0</v>
      </c>
      <c r="H16" s="111">
        <f t="shared" ref="H16:H22" si="2">G16*S16</f>
        <v>0</v>
      </c>
      <c r="I16" s="110">
        <v>0</v>
      </c>
      <c r="J16" s="111">
        <f t="shared" ref="J16:J22" si="3">I16*S16</f>
        <v>0</v>
      </c>
      <c r="K16" s="110">
        <v>0</v>
      </c>
      <c r="L16" s="111">
        <f t="shared" ref="L16:L22" si="4">K16*S16</f>
        <v>0</v>
      </c>
      <c r="M16" s="110">
        <v>0</v>
      </c>
      <c r="N16" s="111">
        <f t="shared" ref="N16:N22" si="5">M16*S16</f>
        <v>0</v>
      </c>
      <c r="O16" s="110">
        <v>0</v>
      </c>
      <c r="P16" s="111">
        <f t="shared" ref="P16:P22" si="6">O16*S16</f>
        <v>0</v>
      </c>
      <c r="Q16" s="110">
        <v>0</v>
      </c>
      <c r="R16" s="111">
        <f t="shared" ref="R16:R22" si="7">Q16*S16</f>
        <v>0</v>
      </c>
      <c r="S16" s="112">
        <f>'ORÇAMENTO (2)'!H169</f>
        <v>0</v>
      </c>
      <c r="T16" s="113">
        <f t="shared" ref="T16:T22" si="8">C16+E16+G16+I16+K16+M16+O16+Q16</f>
        <v>0</v>
      </c>
    </row>
    <row r="17" spans="1:20" s="90" customFormat="1" ht="30" x14ac:dyDescent="0.2">
      <c r="A17" s="108" t="str">
        <f>ORÇAMENTO!A170</f>
        <v>3.0</v>
      </c>
      <c r="B17" s="109" t="str">
        <f>ORÇAMENTO!D170</f>
        <v xml:space="preserve">REFORMA E ADEQUAÇÃO DE ACESSIBILIDADE </v>
      </c>
      <c r="C17" s="110">
        <v>0</v>
      </c>
      <c r="D17" s="111">
        <f t="shared" si="0"/>
        <v>0</v>
      </c>
      <c r="E17" s="110">
        <v>0</v>
      </c>
      <c r="F17" s="111">
        <f t="shared" si="1"/>
        <v>0</v>
      </c>
      <c r="G17" s="110">
        <v>0</v>
      </c>
      <c r="H17" s="111">
        <f t="shared" si="2"/>
        <v>0</v>
      </c>
      <c r="I17" s="110">
        <v>0</v>
      </c>
      <c r="J17" s="111">
        <f t="shared" si="3"/>
        <v>0</v>
      </c>
      <c r="K17" s="110">
        <v>0</v>
      </c>
      <c r="L17" s="111">
        <f t="shared" si="4"/>
        <v>0</v>
      </c>
      <c r="M17" s="110">
        <v>0</v>
      </c>
      <c r="N17" s="111">
        <f t="shared" si="5"/>
        <v>0</v>
      </c>
      <c r="O17" s="110">
        <v>0</v>
      </c>
      <c r="P17" s="111">
        <f t="shared" si="6"/>
        <v>0</v>
      </c>
      <c r="Q17" s="110">
        <v>0</v>
      </c>
      <c r="R17" s="111">
        <f t="shared" si="7"/>
        <v>0</v>
      </c>
      <c r="S17" s="112">
        <f>'ORÇAMENTO (2)'!H170</f>
        <v>0</v>
      </c>
      <c r="T17" s="113">
        <f t="shared" si="8"/>
        <v>0</v>
      </c>
    </row>
    <row r="18" spans="1:20" s="90" customFormat="1" ht="45" x14ac:dyDescent="0.2">
      <c r="A18" s="108" t="str">
        <f>ORÇAMENTO!A171</f>
        <v>4.0</v>
      </c>
      <c r="B18" s="109" t="str">
        <f>ORÇAMENTO!D171</f>
        <v>REFORMA E ADEQUAÇÃO DA RECEPÇÃO E ENTRADA DE ALUNOS</v>
      </c>
      <c r="C18" s="110">
        <v>0</v>
      </c>
      <c r="D18" s="111">
        <f t="shared" si="0"/>
        <v>0</v>
      </c>
      <c r="E18" s="110">
        <v>0</v>
      </c>
      <c r="F18" s="111">
        <f t="shared" si="1"/>
        <v>0</v>
      </c>
      <c r="G18" s="110">
        <v>0</v>
      </c>
      <c r="H18" s="111">
        <f t="shared" si="2"/>
        <v>0</v>
      </c>
      <c r="I18" s="110">
        <v>0</v>
      </c>
      <c r="J18" s="111">
        <f t="shared" si="3"/>
        <v>0</v>
      </c>
      <c r="K18" s="110">
        <v>0</v>
      </c>
      <c r="L18" s="111">
        <f t="shared" si="4"/>
        <v>0</v>
      </c>
      <c r="M18" s="110">
        <v>0</v>
      </c>
      <c r="N18" s="111">
        <f t="shared" si="5"/>
        <v>0</v>
      </c>
      <c r="O18" s="110">
        <v>0</v>
      </c>
      <c r="P18" s="111">
        <f t="shared" si="6"/>
        <v>0</v>
      </c>
      <c r="Q18" s="110">
        <v>0</v>
      </c>
      <c r="R18" s="111">
        <f t="shared" si="7"/>
        <v>0</v>
      </c>
      <c r="S18" s="112">
        <f>'ORÇAMENTO (2)'!H171</f>
        <v>0</v>
      </c>
      <c r="T18" s="113">
        <f t="shared" si="8"/>
        <v>0</v>
      </c>
    </row>
    <row r="19" spans="1:20" s="90" customFormat="1" ht="15" x14ac:dyDescent="0.2">
      <c r="A19" s="108" t="str">
        <f>ORÇAMENTO!A172</f>
        <v>5.0</v>
      </c>
      <c r="B19" s="109" t="str">
        <f>ORÇAMENTO!D172</f>
        <v>REPAROS E CONSERVAÇÕES</v>
      </c>
      <c r="C19" s="110">
        <v>0</v>
      </c>
      <c r="D19" s="111">
        <f t="shared" si="0"/>
        <v>0</v>
      </c>
      <c r="E19" s="110">
        <v>0</v>
      </c>
      <c r="F19" s="111">
        <f t="shared" si="1"/>
        <v>0</v>
      </c>
      <c r="G19" s="110">
        <v>0</v>
      </c>
      <c r="H19" s="111">
        <f t="shared" si="2"/>
        <v>0</v>
      </c>
      <c r="I19" s="110">
        <v>0</v>
      </c>
      <c r="J19" s="111">
        <f t="shared" si="3"/>
        <v>0</v>
      </c>
      <c r="K19" s="110">
        <v>0</v>
      </c>
      <c r="L19" s="111">
        <f t="shared" si="4"/>
        <v>0</v>
      </c>
      <c r="M19" s="110">
        <v>0</v>
      </c>
      <c r="N19" s="111">
        <f t="shared" si="5"/>
        <v>0</v>
      </c>
      <c r="O19" s="110">
        <v>0</v>
      </c>
      <c r="P19" s="111">
        <f t="shared" si="6"/>
        <v>0</v>
      </c>
      <c r="Q19" s="110">
        <v>0</v>
      </c>
      <c r="R19" s="111">
        <f t="shared" si="7"/>
        <v>0</v>
      </c>
      <c r="S19" s="112">
        <f>'ORÇAMENTO (2)'!H172</f>
        <v>0</v>
      </c>
      <c r="T19" s="113">
        <f t="shared" si="8"/>
        <v>0</v>
      </c>
    </row>
    <row r="20" spans="1:20" s="90" customFormat="1" ht="15" x14ac:dyDescent="0.2">
      <c r="A20" s="108" t="str">
        <f>ORÇAMENTO!A173</f>
        <v>6.0</v>
      </c>
      <c r="B20" s="109" t="str">
        <f>ORÇAMENTO!D173</f>
        <v>ESPAÇO LEITURA</v>
      </c>
      <c r="C20" s="110">
        <v>0</v>
      </c>
      <c r="D20" s="111">
        <f t="shared" si="0"/>
        <v>0</v>
      </c>
      <c r="E20" s="110">
        <v>0</v>
      </c>
      <c r="F20" s="111">
        <f t="shared" si="1"/>
        <v>0</v>
      </c>
      <c r="G20" s="110">
        <v>0</v>
      </c>
      <c r="H20" s="111">
        <f t="shared" si="2"/>
        <v>0</v>
      </c>
      <c r="I20" s="110">
        <v>0</v>
      </c>
      <c r="J20" s="111">
        <f t="shared" si="3"/>
        <v>0</v>
      </c>
      <c r="K20" s="110">
        <v>0</v>
      </c>
      <c r="L20" s="111">
        <f t="shared" si="4"/>
        <v>0</v>
      </c>
      <c r="M20" s="110">
        <v>0</v>
      </c>
      <c r="N20" s="111">
        <f t="shared" si="5"/>
        <v>0</v>
      </c>
      <c r="O20" s="110">
        <v>0</v>
      </c>
      <c r="P20" s="111">
        <f t="shared" si="6"/>
        <v>0</v>
      </c>
      <c r="Q20" s="110">
        <v>0</v>
      </c>
      <c r="R20" s="111">
        <f t="shared" si="7"/>
        <v>0</v>
      </c>
      <c r="S20" s="112">
        <f>'ORÇAMENTO (2)'!H173</f>
        <v>0</v>
      </c>
      <c r="T20" s="113">
        <f t="shared" si="8"/>
        <v>0</v>
      </c>
    </row>
    <row r="21" spans="1:20" s="90" customFormat="1" ht="15" x14ac:dyDescent="0.2">
      <c r="A21" s="108" t="str">
        <f>ORÇAMENTO!A174</f>
        <v>7.0</v>
      </c>
      <c r="B21" s="109" t="str">
        <f>ORÇAMENTO!D174</f>
        <v xml:space="preserve"> JARDINAGEM E PAISAGISMO </v>
      </c>
      <c r="C21" s="110">
        <v>0</v>
      </c>
      <c r="D21" s="111">
        <f t="shared" si="0"/>
        <v>0</v>
      </c>
      <c r="E21" s="110">
        <v>0</v>
      </c>
      <c r="F21" s="111">
        <f t="shared" si="1"/>
        <v>0</v>
      </c>
      <c r="G21" s="110">
        <v>0</v>
      </c>
      <c r="H21" s="111">
        <f t="shared" si="2"/>
        <v>0</v>
      </c>
      <c r="I21" s="110">
        <v>0</v>
      </c>
      <c r="J21" s="111">
        <f t="shared" si="3"/>
        <v>0</v>
      </c>
      <c r="K21" s="110">
        <v>0</v>
      </c>
      <c r="L21" s="111">
        <f t="shared" si="4"/>
        <v>0</v>
      </c>
      <c r="M21" s="110">
        <v>0</v>
      </c>
      <c r="N21" s="111">
        <f t="shared" si="5"/>
        <v>0</v>
      </c>
      <c r="O21" s="110">
        <v>0</v>
      </c>
      <c r="P21" s="111">
        <f t="shared" si="6"/>
        <v>0</v>
      </c>
      <c r="Q21" s="110">
        <v>0</v>
      </c>
      <c r="R21" s="111">
        <f t="shared" si="7"/>
        <v>0</v>
      </c>
      <c r="S21" s="112">
        <f>'ORÇAMENTO (2)'!H174</f>
        <v>0</v>
      </c>
      <c r="T21" s="113">
        <f t="shared" si="8"/>
        <v>0</v>
      </c>
    </row>
    <row r="22" spans="1:20" s="90" customFormat="1" ht="15" x14ac:dyDescent="0.2">
      <c r="A22" s="108" t="str">
        <f>ORÇAMENTO!A175</f>
        <v>8.0</v>
      </c>
      <c r="B22" s="109" t="str">
        <f>ORÇAMENTO!D175</f>
        <v>QUADRA POLISPORTIVA</v>
      </c>
      <c r="C22" s="110">
        <v>0</v>
      </c>
      <c r="D22" s="111">
        <f t="shared" si="0"/>
        <v>0</v>
      </c>
      <c r="E22" s="110">
        <v>0</v>
      </c>
      <c r="F22" s="111">
        <f t="shared" si="1"/>
        <v>0</v>
      </c>
      <c r="G22" s="110">
        <v>0</v>
      </c>
      <c r="H22" s="111">
        <f t="shared" si="2"/>
        <v>0</v>
      </c>
      <c r="I22" s="110">
        <v>0</v>
      </c>
      <c r="J22" s="111">
        <f t="shared" si="3"/>
        <v>0</v>
      </c>
      <c r="K22" s="110">
        <v>0</v>
      </c>
      <c r="L22" s="111">
        <f t="shared" si="4"/>
        <v>0</v>
      </c>
      <c r="M22" s="110">
        <v>0</v>
      </c>
      <c r="N22" s="111">
        <f t="shared" si="5"/>
        <v>0</v>
      </c>
      <c r="O22" s="110">
        <v>0</v>
      </c>
      <c r="P22" s="111">
        <f t="shared" si="6"/>
        <v>0</v>
      </c>
      <c r="Q22" s="110">
        <v>0</v>
      </c>
      <c r="R22" s="111">
        <f t="shared" si="7"/>
        <v>0</v>
      </c>
      <c r="S22" s="112">
        <f>'ORÇAMENTO (2)'!H175</f>
        <v>0</v>
      </c>
      <c r="T22" s="113">
        <f t="shared" si="8"/>
        <v>0</v>
      </c>
    </row>
    <row r="23" spans="1:20" s="90" customFormat="1" ht="14.25" x14ac:dyDescent="0.2">
      <c r="A23" s="114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6"/>
    </row>
    <row r="24" spans="1:20" s="90" customFormat="1" ht="15" x14ac:dyDescent="0.25">
      <c r="A24" s="91"/>
      <c r="B24" s="92" t="s">
        <v>401</v>
      </c>
      <c r="C24" s="93" t="e">
        <f>D24*100%/S24</f>
        <v>#DIV/0!</v>
      </c>
      <c r="D24" s="94">
        <f>SUM(D15:D22)</f>
        <v>0</v>
      </c>
      <c r="E24" s="93" t="e">
        <f>F24*100%/S24</f>
        <v>#DIV/0!</v>
      </c>
      <c r="F24" s="94">
        <f>SUM(F15:F22)</f>
        <v>0</v>
      </c>
      <c r="G24" s="93" t="e">
        <f>H24*100%/S24</f>
        <v>#DIV/0!</v>
      </c>
      <c r="H24" s="94">
        <f>SUM(H15:H22)</f>
        <v>0</v>
      </c>
      <c r="I24" s="93" t="e">
        <f>J24*100%/S24</f>
        <v>#DIV/0!</v>
      </c>
      <c r="J24" s="94">
        <f>SUM(J15:J22)</f>
        <v>0</v>
      </c>
      <c r="K24" s="93" t="e">
        <f>L24*100%/S24</f>
        <v>#DIV/0!</v>
      </c>
      <c r="L24" s="94">
        <f>SUM(L15:L22)</f>
        <v>0</v>
      </c>
      <c r="M24" s="93" t="e">
        <f>N24*100%/S24</f>
        <v>#DIV/0!</v>
      </c>
      <c r="N24" s="94">
        <f>SUM(N15:N22)</f>
        <v>0</v>
      </c>
      <c r="O24" s="93" t="e">
        <f>P24*100%/S24</f>
        <v>#DIV/0!</v>
      </c>
      <c r="P24" s="94">
        <f>SUM(P15:P22)</f>
        <v>0</v>
      </c>
      <c r="Q24" s="93" t="e">
        <f>R24*100%/S24</f>
        <v>#DIV/0!</v>
      </c>
      <c r="R24" s="94">
        <f>SUM(R15:R22)</f>
        <v>0</v>
      </c>
      <c r="S24" s="95">
        <f>SUM(S15:S22)</f>
        <v>0</v>
      </c>
    </row>
    <row r="25" spans="1:20" s="90" customFormat="1" ht="15" x14ac:dyDescent="0.25">
      <c r="A25" s="91"/>
      <c r="B25" s="92" t="s">
        <v>402</v>
      </c>
      <c r="C25" s="96"/>
      <c r="D25" s="94">
        <f>D24</f>
        <v>0</v>
      </c>
      <c r="E25" s="96"/>
      <c r="F25" s="94">
        <f>F24+D25</f>
        <v>0</v>
      </c>
      <c r="G25" s="96"/>
      <c r="H25" s="94">
        <f>H24+F25</f>
        <v>0</v>
      </c>
      <c r="I25" s="96"/>
      <c r="J25" s="94">
        <f>J24+H25</f>
        <v>0</v>
      </c>
      <c r="K25" s="97"/>
      <c r="L25" s="94">
        <f>L24+J25</f>
        <v>0</v>
      </c>
      <c r="M25" s="97"/>
      <c r="N25" s="94">
        <f>N24+L25</f>
        <v>0</v>
      </c>
      <c r="O25" s="97"/>
      <c r="P25" s="94">
        <f>P24+N25</f>
        <v>0</v>
      </c>
      <c r="Q25" s="97"/>
      <c r="R25" s="94">
        <f>R24+P25</f>
        <v>0</v>
      </c>
      <c r="S25" s="98">
        <f>S24-R25</f>
        <v>0</v>
      </c>
    </row>
    <row r="26" spans="1:20" s="90" customFormat="1" ht="15.75" thickBot="1" x14ac:dyDescent="0.3">
      <c r="A26" s="99"/>
      <c r="B26" s="100" t="s">
        <v>403</v>
      </c>
      <c r="C26" s="101" t="e">
        <f>C24</f>
        <v>#DIV/0!</v>
      </c>
      <c r="D26" s="102"/>
      <c r="E26" s="101" t="e">
        <f>E24+C26</f>
        <v>#DIV/0!</v>
      </c>
      <c r="F26" s="102"/>
      <c r="G26" s="101" t="e">
        <f>G24+E26</f>
        <v>#DIV/0!</v>
      </c>
      <c r="H26" s="102"/>
      <c r="I26" s="101" t="e">
        <f>I24+G26</f>
        <v>#DIV/0!</v>
      </c>
      <c r="J26" s="103"/>
      <c r="K26" s="104" t="e">
        <f>K24+I26</f>
        <v>#DIV/0!</v>
      </c>
      <c r="L26" s="103"/>
      <c r="M26" s="104" t="e">
        <f>M24+K26</f>
        <v>#DIV/0!</v>
      </c>
      <c r="N26" s="103"/>
      <c r="O26" s="104" t="e">
        <f>O24+M26</f>
        <v>#DIV/0!</v>
      </c>
      <c r="P26" s="103"/>
      <c r="Q26" s="104" t="e">
        <f>Q24+O26</f>
        <v>#DIV/0!</v>
      </c>
      <c r="R26" s="103"/>
      <c r="S26" s="105"/>
    </row>
    <row r="27" spans="1:20" s="90" customFormat="1" ht="14.25" x14ac:dyDescent="0.2"/>
    <row r="28" spans="1:20" s="90" customFormat="1" ht="14.25" x14ac:dyDescent="0.2"/>
    <row r="29" spans="1:20" s="90" customFormat="1" ht="14.25" x14ac:dyDescent="0.2"/>
    <row r="30" spans="1:20" s="90" customFormat="1" ht="14.25" x14ac:dyDescent="0.2">
      <c r="B30" s="107"/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6"/>
      <c r="R30" s="186"/>
      <c r="S30" s="186"/>
    </row>
    <row r="31" spans="1:20" s="90" customFormat="1" ht="14.25" x14ac:dyDescent="0.2">
      <c r="B31" s="107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6"/>
      <c r="R31" s="186"/>
      <c r="S31" s="186"/>
    </row>
    <row r="32" spans="1:20" s="90" customFormat="1" ht="14.25" x14ac:dyDescent="0.2">
      <c r="B32" s="107"/>
      <c r="Q32" s="186"/>
      <c r="R32" s="186"/>
      <c r="S32" s="186"/>
    </row>
    <row r="33" spans="2:19" s="90" customFormat="1" ht="14.25" x14ac:dyDescent="0.2">
      <c r="B33" s="107"/>
      <c r="Q33" s="186"/>
      <c r="R33" s="186"/>
      <c r="S33" s="186"/>
    </row>
    <row r="34" spans="2:19" x14ac:dyDescent="0.2">
      <c r="Q34" s="181"/>
      <c r="R34" s="181"/>
      <c r="S34" s="181"/>
    </row>
    <row r="35" spans="2:19" x14ac:dyDescent="0.2">
      <c r="Q35" s="181"/>
      <c r="R35" s="181"/>
      <c r="S35" s="181"/>
    </row>
  </sheetData>
  <sheetProtection algorithmName="SHA-512" hashValue="amKawuprO9qzGLturoYcPTm830BVwi1lBZOUYZSSXHFNNP/a26Alsz/wt9jYdEJX/bGSzzZJtFR+BjhI6vZw2g==" saltValue="bkNLA8tokV+5ZjTgxSXkRQ==" spinCount="100000" sheet="1" objects="1" scenarios="1" selectLockedCells="1"/>
  <mergeCells count="13">
    <mergeCell ref="Q35:S35"/>
    <mergeCell ref="A1:S9"/>
    <mergeCell ref="A10:S10"/>
    <mergeCell ref="A11:S11"/>
    <mergeCell ref="A12:S12"/>
    <mergeCell ref="A13:S13"/>
    <mergeCell ref="C30:P30"/>
    <mergeCell ref="Q30:S30"/>
    <mergeCell ref="C31:P31"/>
    <mergeCell ref="Q31:S31"/>
    <mergeCell ref="Q32:S32"/>
    <mergeCell ref="Q33:S33"/>
    <mergeCell ref="Q34:S3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</vt:lpstr>
      <vt:lpstr>CRONOGRAMA</vt:lpstr>
      <vt:lpstr>ORÇAMENTO (2)</vt:lpstr>
      <vt:lpstr>CRONOGRAMA (2)</vt:lpstr>
      <vt:lpstr>CRONOGRAMA!Area_de_impressao</vt:lpstr>
      <vt:lpstr>'CRONOGRAMA (2)'!Area_de_impressao</vt:lpstr>
      <vt:lpstr>ORÇAMENTO!Area_de_impressao</vt:lpstr>
      <vt:lpstr>'ORÇAMENTO (2)'!Area_de_impressao</vt:lpstr>
      <vt:lpstr>ORÇAMENTO!Titulos_de_impressao</vt:lpstr>
      <vt:lpstr>'ORÇAMENTO (2)'!Titulos_de_impressao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</dc:creator>
  <cp:lastModifiedBy>Raphael</cp:lastModifiedBy>
  <cp:lastPrinted>2018-04-25T18:19:50Z</cp:lastPrinted>
  <dcterms:created xsi:type="dcterms:W3CDTF">2018-02-08T11:55:27Z</dcterms:created>
  <dcterms:modified xsi:type="dcterms:W3CDTF">2018-04-25T18:20:45Z</dcterms:modified>
</cp:coreProperties>
</file>