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osta78\Documents\Processo Licitatório\Contrato 911991_2021\"/>
    </mc:Choice>
  </mc:AlternateContent>
  <bookViews>
    <workbookView xWindow="0" yWindow="0" windowWidth="20490" windowHeight="7050" activeTab="1"/>
  </bookViews>
  <sheets>
    <sheet name="Orçamento_Total" sheetId="1" r:id="rId1"/>
    <sheet name="Cronograma" sheetId="2" r:id="rId2"/>
    <sheet name="Orientações" sheetId="3" r:id="rId3"/>
  </sheets>
  <externalReferences>
    <externalReference r:id="rId4"/>
    <externalReference r:id="rId5"/>
  </externalReferences>
  <definedNames>
    <definedName name="Import.DescLote" hidden="1">[1]DADOS!$F$17</definedName>
    <definedName name="ORÇAMENTO.BancoRef" hidden="1">Orçamento_Total!$F$8</definedName>
    <definedName name="REFERENCIA.Descricao" hidden="1">IF(ISNUMBER(Orçamento_Total!$AF1),OFFSET(INDIRECT(ORÇAMENTO.BancoRef),Orçamento_Total!$AF1-1,3,1),Orçamento_Total!$AF1)</definedName>
  </definedNames>
  <calcPr calcId="162913" fullPrecision="0"/>
</workbook>
</file>

<file path=xl/calcChain.xml><?xml version="1.0" encoding="utf-8"?>
<calcChain xmlns="http://schemas.openxmlformats.org/spreadsheetml/2006/main">
  <c r="I32" i="1" l="1"/>
  <c r="I33" i="1"/>
  <c r="I34" i="1"/>
  <c r="I25" i="1"/>
  <c r="I36" i="1"/>
  <c r="I35" i="1" s="1"/>
  <c r="M13" i="2" s="1"/>
  <c r="I37" i="1"/>
  <c r="I38" i="1"/>
  <c r="I40" i="1"/>
  <c r="I41" i="1"/>
  <c r="I42" i="1"/>
  <c r="I43" i="1"/>
  <c r="I19" i="1"/>
  <c r="I20" i="1"/>
  <c r="I21" i="1"/>
  <c r="I22" i="1"/>
  <c r="I23" i="1"/>
  <c r="I39" i="1" l="1"/>
  <c r="M14" i="2" s="1"/>
  <c r="L14" i="2" s="1"/>
  <c r="J13" i="2"/>
  <c r="L13" i="2"/>
  <c r="A11" i="2"/>
  <c r="A10" i="2"/>
  <c r="A9" i="2"/>
  <c r="A8" i="2"/>
  <c r="A3" i="2"/>
  <c r="I16" i="1" l="1"/>
  <c r="I15" i="1" s="1"/>
  <c r="M8" i="2" s="1"/>
  <c r="F8" i="2" l="1"/>
  <c r="J8" i="2"/>
  <c r="L8" i="2"/>
  <c r="H8" i="2"/>
  <c r="D14" i="2"/>
  <c r="I31" i="1"/>
  <c r="I29" i="1"/>
  <c r="I28" i="1" s="1"/>
  <c r="M11" i="2" s="1"/>
  <c r="I27" i="1"/>
  <c r="I26" i="1"/>
  <c r="I18" i="1"/>
  <c r="D8" i="2"/>
  <c r="H11" i="2" l="1"/>
  <c r="L11" i="2"/>
  <c r="J11" i="2"/>
  <c r="F11" i="2"/>
  <c r="I30" i="1"/>
  <c r="I17" i="1"/>
  <c r="J14" i="2"/>
  <c r="F14" i="2"/>
  <c r="H14" i="2"/>
  <c r="D11" i="2"/>
  <c r="D13" i="2" l="1"/>
  <c r="M12" i="2"/>
  <c r="D12" i="2" s="1"/>
  <c r="M9" i="2"/>
  <c r="I24" i="1"/>
  <c r="H13" i="2"/>
  <c r="F13" i="2"/>
  <c r="F12" i="2" l="1"/>
  <c r="J12" i="2"/>
  <c r="L12" i="2"/>
  <c r="H12" i="2"/>
  <c r="I14" i="1"/>
  <c r="M10" i="2"/>
  <c r="F9" i="2"/>
  <c r="H9" i="2"/>
  <c r="L9" i="2"/>
  <c r="J9" i="2"/>
  <c r="D9" i="2"/>
  <c r="H10" i="2" l="1"/>
  <c r="L10" i="2"/>
  <c r="L16" i="2" s="1"/>
  <c r="D10" i="2"/>
  <c r="D15" i="2" s="1"/>
  <c r="J10" i="2"/>
  <c r="J16" i="2" s="1"/>
  <c r="F10" i="2"/>
  <c r="M16" i="2"/>
  <c r="C12" i="2" s="1"/>
  <c r="F16" i="2"/>
  <c r="F17" i="2" s="1"/>
  <c r="K16" i="2" l="1"/>
  <c r="F18" i="2"/>
  <c r="C9" i="2"/>
  <c r="C11" i="2"/>
  <c r="C10" i="2"/>
  <c r="I16" i="2"/>
  <c r="C13" i="2"/>
  <c r="C8" i="2"/>
  <c r="E16" i="2"/>
  <c r="C14" i="2"/>
  <c r="H16" i="2"/>
  <c r="H17" i="2" s="1"/>
  <c r="J17" i="2" s="1"/>
  <c r="L17" i="2" s="1"/>
  <c r="C15" i="2" l="1"/>
  <c r="G16" i="2"/>
  <c r="H18" i="2" s="1"/>
  <c r="J18" i="2" s="1"/>
  <c r="L18" i="2" s="1"/>
</calcChain>
</file>

<file path=xl/sharedStrings.xml><?xml version="1.0" encoding="utf-8"?>
<sst xmlns="http://schemas.openxmlformats.org/spreadsheetml/2006/main" count="163" uniqueCount="112">
  <si>
    <t>Preço Total (R$)</t>
  </si>
  <si>
    <t>Custo Unitário (R$)</t>
  </si>
  <si>
    <t>PO - PLANILHA ORÇAMENTÁRIA</t>
  </si>
  <si>
    <t>Item</t>
  </si>
  <si>
    <t>Fonte</t>
  </si>
  <si>
    <t>Código</t>
  </si>
  <si>
    <t>Descrição</t>
  </si>
  <si>
    <t>Unidade</t>
  </si>
  <si>
    <t>Quantidade</t>
  </si>
  <si>
    <t>1.1.</t>
  </si>
  <si>
    <t>SINAPI</t>
  </si>
  <si>
    <t>M2</t>
  </si>
  <si>
    <t>M</t>
  </si>
  <si>
    <t>UN.</t>
  </si>
  <si>
    <t>LOGOMARCA DA EMPRESA PARTICIPANTE</t>
  </si>
  <si>
    <t>RAZÃO SOCIAL DA EMPRESA PARTICIPANTE</t>
  </si>
  <si>
    <t>ENDEREÇO</t>
  </si>
  <si>
    <t>TELEFONE</t>
  </si>
  <si>
    <t>RESPONSÁVEL TÉCNICO</t>
  </si>
  <si>
    <t>Logomarca Empresa Participante</t>
  </si>
  <si>
    <t>Ministério do Desenvolvimento Regional</t>
  </si>
  <si>
    <t>1.</t>
  </si>
  <si>
    <t>1.1.1</t>
  </si>
  <si>
    <t>1.2</t>
  </si>
  <si>
    <t>CDHU</t>
  </si>
  <si>
    <t xml:space="preserve">CRONOGRAMA FÍSICO FINANCEIRO </t>
  </si>
  <si>
    <t>CRONOGRAMA FÍSICO - FINANCEIRO   ( R$ )</t>
  </si>
  <si>
    <t xml:space="preserve">ITEM </t>
  </si>
  <si>
    <t>ATIVIDADES</t>
  </si>
  <si>
    <t>%</t>
  </si>
  <si>
    <t>1º Mês</t>
  </si>
  <si>
    <t>2º Mês</t>
  </si>
  <si>
    <t>3º Mês</t>
  </si>
  <si>
    <t xml:space="preserve">TOTAL </t>
  </si>
  <si>
    <t xml:space="preserve">TOTAL NO PERÍODO </t>
  </si>
  <si>
    <t>ACUMULADO INCLUINDO ( R$)</t>
  </si>
  <si>
    <t>ACUMULADO INCLUINDO ( %)</t>
  </si>
  <si>
    <t>RAZÃO SOCIAL DA EMPRESA PARTICIPANTE
RESPONSÁVEL TÉCNICO</t>
  </si>
  <si>
    <t xml:space="preserve">Administração por Empreitada Indireta
Observação: Preços Unitários estão inclusos o material, a mão-de-obra, o BDI e os Encargos Sociais e Trabalhistas </t>
  </si>
  <si>
    <t>5.0</t>
  </si>
  <si>
    <t>6.0</t>
  </si>
  <si>
    <t>7.0</t>
  </si>
  <si>
    <t>ORIENTAÇÕES PARA PREENCHIMENTO DAS PLANILHAS</t>
  </si>
  <si>
    <t>1)</t>
  </si>
  <si>
    <t>2)</t>
  </si>
  <si>
    <t>INFORMAÇÕES, DÚVIDAS OU CRÍTICAS: (17) 3345-9104 - engws@bebedouro.sp.gov.br</t>
  </si>
  <si>
    <t>Engº Wagner Silveira</t>
  </si>
  <si>
    <t xml:space="preserve">NA PLANILHA DO ORÇAMENTO PREENCHER APENAS OS CAMPOS AMARELOS CLAROS  COM SEUS RESPECTIVOS PREÇOS UNITÁRIOS. OS CAMPOS ACIMA E ABAIXO DO ORÇAMENTO EM VERMELHO ESTARÁ RESERVADO PARA IDENTIFICAÇÃO. LOGOMARCA E INFORMAÇÕES SOBRE O LICITANTE. </t>
  </si>
  <si>
    <t xml:space="preserve">NA PLANILHA DO CRONOGRAMA PREENCHER APENAS OS CAMPOS AMARELOS CLAROS  COM SEUS RESPECTIVOS PERCENTUAIS DE EXECUÇÃO MENSAIS PARA CADA ETAPA. OS CAMPOS ACIMA E ABAIXO DO CRONOGRAMA EM VERMELHO ESTARÁ RESERVADO PARA IDENTIFICAÇÃO. LOGOMARCA E INFORMAÇÕES SOBRE O LICITANTE. </t>
  </si>
  <si>
    <t>A EXECUTAR</t>
  </si>
  <si>
    <t>Contrato de Repasse nº 911991/2021/MDR/CAIXA</t>
  </si>
  <si>
    <t>RECAPEAMENTO ASFÁLTICO</t>
  </si>
  <si>
    <t>SERVIÇOS PRELIMINARES - IDENTIFICAÇÃO DA OBRA</t>
  </si>
  <si>
    <t>02.08.020</t>
  </si>
  <si>
    <t>Placa de identificação para obra</t>
  </si>
  <si>
    <t>Recape Asfáltico</t>
  </si>
  <si>
    <t>1.2.1.</t>
  </si>
  <si>
    <t>LIMPEZA DE SUPERFÍCIE COM JATO DE ALTA PRESSÃO. AF_04/2019</t>
  </si>
  <si>
    <t>1.2.2.</t>
  </si>
  <si>
    <t>1.2.3.</t>
  </si>
  <si>
    <t>M3</t>
  </si>
  <si>
    <t>1.2.4.</t>
  </si>
  <si>
    <t>TRANSPORTE COM CAMINHÃO BASCULANTE DE 14 M³, EM VIA URBANA PAVIMENTADA, DMT ATÉ 30 KM (UNIDADE: M3XKM). AF_07/2020</t>
  </si>
  <si>
    <t>M3XKM</t>
  </si>
  <si>
    <t>1.2.5.</t>
  </si>
  <si>
    <t>1.2.6.</t>
  </si>
  <si>
    <t>1.3.</t>
  </si>
  <si>
    <t>Sinalização Viária Vertical (Recape Asfáltico)</t>
  </si>
  <si>
    <t>1.3.1.</t>
  </si>
  <si>
    <t>Composição</t>
  </si>
  <si>
    <t>1.3.2.</t>
  </si>
  <si>
    <t>1.3.3.</t>
  </si>
  <si>
    <t>Fornecimento e Implementação de Placa de Identificação do Logradouro</t>
  </si>
  <si>
    <t>1.4.</t>
  </si>
  <si>
    <t>Sinalização Viária Horizontal (Recape Asfáltico)</t>
  </si>
  <si>
    <t>1.4.1.</t>
  </si>
  <si>
    <t>PINTURA DE FAIXA DE PEDESTRE OU ZEBRADA TINTA RETRORREFLETIVA A BASE DE RESINA ACRÍLICA COM MICROESFERAS DE VIDRO, E = 30 CM, APLICAÇÃO MANUAL. AF_05/2021</t>
  </si>
  <si>
    <t>1.5.</t>
  </si>
  <si>
    <t>Pavimentação de Calçadas</t>
  </si>
  <si>
    <t>1.5.1.</t>
  </si>
  <si>
    <t>1.5.2.</t>
  </si>
  <si>
    <t>1.5.3.</t>
  </si>
  <si>
    <t>1.5.4.</t>
  </si>
  <si>
    <t>PLANTIO DE GRAMA BATATAIS EM PLACAS. AF_05/2018</t>
  </si>
  <si>
    <t>1.6.</t>
  </si>
  <si>
    <t>Rampas de Acessibilidade (em calçamento novo)</t>
  </si>
  <si>
    <t>1.6.1.</t>
  </si>
  <si>
    <t>03.01.020</t>
  </si>
  <si>
    <t>Demolição manual de concreto simples</t>
  </si>
  <si>
    <t>1.6.2.</t>
  </si>
  <si>
    <t>1.6.3.</t>
  </si>
  <si>
    <t>1.7.</t>
  </si>
  <si>
    <t>Rampas de Acessibilidade (em calçamento existente)</t>
  </si>
  <si>
    <t>1.7.1.</t>
  </si>
  <si>
    <t>1.7.2.</t>
  </si>
  <si>
    <t>1.7.3.</t>
  </si>
  <si>
    <t>1.7.4.</t>
  </si>
  <si>
    <r>
      <rPr>
        <sz val="10"/>
        <rFont val="Times New Roman"/>
        <family val="1"/>
      </rPr>
      <t>EXECUÇÃO DE PAVIMENTO COM APLICAÇÃO DE CONCRETO ASFÁLTICO, CAMADA DE ROLAMENTO - EXCLUSIVE CARGA E TRANSPORTE.
AF_11/2019</t>
    </r>
  </si>
  <si>
    <t>ESCAVAÇÃO MANUAL DE VALA COM PROFUNDIDADE MENOR OU IGUAL A 1,30 M. AF_02/2021</t>
  </si>
  <si>
    <t>PISO PODOTÁTIL, DIRECIONAL OU ALERTA, ASSENTADO SOBRE ARGAMASSA. AF_05/2020</t>
  </si>
  <si>
    <t>LASTRO COM MATERIAL GRANULAR, APLICADO EM PISOS OU LAJES SOBRE SOLO, ESPESSURA DE *5 CM*. AF_08/2017</t>
  </si>
  <si>
    <t>EXECUÇÃO DE PASSEIO (CALÇADA) OU PISO DE CONCRETO COM CONCRETO MOLDADO IN LOCO, USINADO, ACABAMENTO CONVENCIONAL, ESPESSURA 6 CM, ARMADO. AF_07/2016</t>
  </si>
  <si>
    <t>CARGA DE MISTURA ASFÁLTICA EM CAMINHÃO BASCULANTE 14 M³ (UNIDADE: M3). AF_07/2020</t>
  </si>
  <si>
    <t>EXECUÇÃO DE PINTURA DE LIGAÇÃO COM EMULSÃO ASFÁLTICA RR-2C. AF_11/2019</t>
  </si>
  <si>
    <t>TRANSPORTE COM CAMINHÃO BASCULANTE DE 14 M³, EM VIA URBANA PAVIMENTADA, ADICIONAL PARA DMT EXCEDENTE A 30 KM (UNIDADE: M3XKM). AF_07/2020</t>
  </si>
  <si>
    <t>Fornecimento e Implementação de Placa de Sinalização Viária de Aço com Pintura Refletiva. (Advertência e Regulamentação)</t>
  </si>
  <si>
    <t>Fornecimento e Implementação de Suporte Metálico Galvanizado (D=2 1/2" e H= 3,50m) para Placa de Sinalização (Advertência e Regulamentação)</t>
  </si>
  <si>
    <t>EXECUÇÃO E COMPACTAÇÃO DE ATERRO COM SOLO
PREDOMINANTEMENTE ARENOSO - EXCLUSIVE SOLO, ESCAVAÇÃO, CARGA E TRANSPORTE. AF_11/2019</t>
  </si>
  <si>
    <t>Recapeamento Asfáltico em Diversas Ruas do Município de Bebedouro/SP</t>
  </si>
  <si>
    <t>4º Mês</t>
  </si>
  <si>
    <t>PRAZO  DE EXECUÇÃO: 04 MESES</t>
  </si>
  <si>
    <t>RAZÃO SOCIAL DA EMPRESA PARTICIPANTE                                                                                                                        
   LOGOMARCA / ENDEREÇO / TELEFONE / RESPONSÁVEL TÉCNICO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</si>
</sst>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164" formatCode="0."/>
    <numFmt numFmtId="165" formatCode="000"/>
    <numFmt numFmtId="166" formatCode="0.00000"/>
    <numFmt numFmtId="167" formatCode="mmmm\-yy"/>
  </numFmts>
  <fonts count="2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1"/>
    </font>
    <font>
      <b/>
      <sz val="14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color rgb="FF000000"/>
      <name val="Times New Roman"/>
      <family val="1"/>
    </font>
    <font>
      <b/>
      <sz val="16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4"/>
      <color rgb="FFFF0000"/>
      <name val="Arial"/>
      <family val="2"/>
    </font>
    <font>
      <b/>
      <sz val="10"/>
      <name val="MS Sans Serif"/>
    </font>
    <font>
      <b/>
      <sz val="8"/>
      <color indexed="8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Times New Roman"/>
      <charset val="204"/>
    </font>
  </fonts>
  <fills count="1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67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166" fontId="0" fillId="0" borderId="0" xfId="0" applyNumberFormat="1" applyFill="1" applyBorder="1" applyAlignment="1">
      <alignment horizontal="left" vertical="top"/>
    </xf>
    <xf numFmtId="166" fontId="10" fillId="0" borderId="0" xfId="0" applyNumberFormat="1" applyFont="1" applyFill="1" applyBorder="1" applyAlignment="1">
      <alignment horizontal="left" vertical="top"/>
    </xf>
    <xf numFmtId="164" fontId="11" fillId="6" borderId="1" xfId="0" applyNumberFormat="1" applyFont="1" applyFill="1" applyBorder="1" applyAlignment="1">
      <alignment horizontal="center" vertical="center" shrinkToFit="1"/>
    </xf>
    <xf numFmtId="4" fontId="11" fillId="6" borderId="1" xfId="0" applyNumberFormat="1" applyFont="1" applyFill="1" applyBorder="1" applyAlignment="1">
      <alignment horizontal="center" vertical="center" shrinkToFit="1"/>
    </xf>
    <xf numFmtId="4" fontId="11" fillId="5" borderId="1" xfId="0" applyNumberFormat="1" applyFont="1" applyFill="1" applyBorder="1" applyAlignment="1">
      <alignment horizontal="center" vertical="center" shrinkToFit="1"/>
    </xf>
    <xf numFmtId="2" fontId="1" fillId="4" borderId="1" xfId="0" applyNumberFormat="1" applyFont="1" applyFill="1" applyBorder="1" applyAlignment="1">
      <alignment horizontal="center" vertical="center" shrinkToFit="1"/>
    </xf>
    <xf numFmtId="4" fontId="1" fillId="0" borderId="1" xfId="0" applyNumberFormat="1" applyFont="1" applyFill="1" applyBorder="1" applyAlignment="1">
      <alignment horizontal="center" vertical="center" shrinkToFit="1"/>
    </xf>
    <xf numFmtId="4" fontId="11" fillId="2" borderId="1" xfId="0" applyNumberFormat="1" applyFont="1" applyFill="1" applyBorder="1" applyAlignment="1">
      <alignment horizontal="center" vertical="center" shrinkToFit="1"/>
    </xf>
    <xf numFmtId="4" fontId="1" fillId="3" borderId="1" xfId="0" applyNumberFormat="1" applyFont="1" applyFill="1" applyBorder="1" applyAlignment="1" applyProtection="1">
      <alignment horizontal="center" vertical="center" shrinkToFit="1"/>
      <protection locked="0"/>
    </xf>
    <xf numFmtId="4" fontId="1" fillId="2" borderId="1" xfId="0" applyNumberFormat="1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/>
    </xf>
    <xf numFmtId="4" fontId="15" fillId="0" borderId="17" xfId="0" applyNumberFormat="1" applyFont="1" applyFill="1" applyBorder="1" applyAlignment="1">
      <alignment horizontal="center"/>
    </xf>
    <xf numFmtId="9" fontId="16" fillId="0" borderId="14" xfId="0" applyNumberFormat="1" applyFont="1" applyFill="1" applyBorder="1" applyAlignment="1">
      <alignment horizontal="center"/>
    </xf>
    <xf numFmtId="167" fontId="17" fillId="0" borderId="20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wrapText="1"/>
    </xf>
    <xf numFmtId="4" fontId="16" fillId="0" borderId="1" xfId="0" applyNumberFormat="1" applyFont="1" applyFill="1" applyBorder="1" applyAlignment="1">
      <alignment horizontal="center"/>
    </xf>
    <xf numFmtId="10" fontId="16" fillId="0" borderId="1" xfId="0" applyNumberFormat="1" applyFont="1" applyFill="1" applyBorder="1" applyAlignment="1">
      <alignment horizontal="center"/>
    </xf>
    <xf numFmtId="9" fontId="16" fillId="0" borderId="1" xfId="0" applyNumberFormat="1" applyFont="1" applyFill="1" applyBorder="1" applyAlignment="1">
      <alignment horizontal="center"/>
    </xf>
    <xf numFmtId="0" fontId="15" fillId="0" borderId="22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/>
    </xf>
    <xf numFmtId="4" fontId="17" fillId="0" borderId="23" xfId="0" applyNumberFormat="1" applyFont="1" applyFill="1" applyBorder="1" applyAlignment="1">
      <alignment horizontal="center"/>
    </xf>
    <xf numFmtId="0" fontId="15" fillId="0" borderId="24" xfId="0" applyFont="1" applyFill="1" applyBorder="1" applyAlignment="1">
      <alignment horizontal="right"/>
    </xf>
    <xf numFmtId="0" fontId="19" fillId="0" borderId="23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right"/>
    </xf>
    <xf numFmtId="9" fontId="17" fillId="0" borderId="23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/>
    </xf>
    <xf numFmtId="9" fontId="16" fillId="0" borderId="0" xfId="0" applyNumberFormat="1" applyFont="1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/>
    </xf>
    <xf numFmtId="9" fontId="17" fillId="0" borderId="0" xfId="0" applyNumberFormat="1" applyFont="1" applyFill="1" applyBorder="1" applyAlignment="1">
      <alignment horizontal="center"/>
    </xf>
    <xf numFmtId="10" fontId="16" fillId="0" borderId="11" xfId="0" applyNumberFormat="1" applyFont="1" applyFill="1" applyBorder="1" applyAlignment="1">
      <alignment horizontal="center"/>
    </xf>
    <xf numFmtId="10" fontId="0" fillId="0" borderId="0" xfId="0" applyNumberFormat="1" applyFill="1" applyBorder="1" applyAlignment="1">
      <alignment horizontal="left" vertical="top"/>
    </xf>
    <xf numFmtId="9" fontId="16" fillId="9" borderId="16" xfId="0" applyNumberFormat="1" applyFont="1" applyFill="1" applyBorder="1" applyAlignment="1">
      <alignment horizontal="center"/>
    </xf>
    <xf numFmtId="4" fontId="15" fillId="9" borderId="17" xfId="0" applyNumberFormat="1" applyFont="1" applyFill="1" applyBorder="1" applyAlignment="1">
      <alignment horizontal="center"/>
    </xf>
    <xf numFmtId="10" fontId="16" fillId="9" borderId="3" xfId="0" applyNumberFormat="1" applyFont="1" applyFill="1" applyBorder="1" applyAlignment="1">
      <alignment horizontal="center"/>
    </xf>
    <xf numFmtId="4" fontId="16" fillId="9" borderId="1" xfId="0" applyNumberFormat="1" applyFont="1" applyFill="1" applyBorder="1" applyAlignment="1">
      <alignment horizontal="center"/>
    </xf>
    <xf numFmtId="10" fontId="16" fillId="9" borderId="6" xfId="0" applyNumberFormat="1" applyFont="1" applyFill="1" applyBorder="1" applyAlignment="1">
      <alignment horizontal="center"/>
    </xf>
    <xf numFmtId="9" fontId="16" fillId="9" borderId="6" xfId="0" applyNumberFormat="1" applyFont="1" applyFill="1" applyBorder="1" applyAlignment="1">
      <alignment horizontal="center"/>
    </xf>
    <xf numFmtId="10" fontId="16" fillId="9" borderId="1" xfId="0" applyNumberFormat="1" applyFont="1" applyFill="1" applyBorder="1" applyAlignment="1">
      <alignment horizontal="center"/>
    </xf>
    <xf numFmtId="9" fontId="16" fillId="9" borderId="14" xfId="0" applyNumberFormat="1" applyFont="1" applyFill="1" applyBorder="1" applyAlignment="1">
      <alignment horizontal="center"/>
    </xf>
    <xf numFmtId="10" fontId="16" fillId="9" borderId="11" xfId="0" applyNumberFormat="1" applyFont="1" applyFill="1" applyBorder="1" applyAlignment="1">
      <alignment horizontal="center"/>
    </xf>
    <xf numFmtId="9" fontId="16" fillId="9" borderId="1" xfId="0" applyNumberFormat="1" applyFont="1" applyFill="1" applyBorder="1" applyAlignment="1">
      <alignment horizontal="center"/>
    </xf>
    <xf numFmtId="10" fontId="22" fillId="8" borderId="1" xfId="0" applyNumberFormat="1" applyFont="1" applyFill="1" applyBorder="1" applyAlignment="1">
      <alignment wrapText="1"/>
    </xf>
    <xf numFmtId="0" fontId="0" fillId="0" borderId="0" xfId="0"/>
    <xf numFmtId="0" fontId="0" fillId="0" borderId="0" xfId="0" applyAlignment="1">
      <alignment vertical="center" wrapText="1"/>
    </xf>
    <xf numFmtId="0" fontId="15" fillId="0" borderId="6" xfId="0" applyFont="1" applyFill="1" applyBorder="1" applyAlignment="1">
      <alignment horizontal="right"/>
    </xf>
    <xf numFmtId="10" fontId="18" fillId="8" borderId="4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44" fontId="18" fillId="8" borderId="1" xfId="1" applyFont="1" applyFill="1" applyBorder="1" applyAlignment="1">
      <alignment wrapText="1"/>
    </xf>
    <xf numFmtId="44" fontId="22" fillId="8" borderId="6" xfId="0" applyNumberFormat="1" applyFont="1" applyFill="1" applyBorder="1" applyAlignment="1">
      <alignment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10" fontId="7" fillId="0" borderId="0" xfId="0" applyNumberFormat="1" applyFont="1" applyFill="1" applyBorder="1" applyAlignment="1" applyProtection="1">
      <alignment horizontal="left" vertical="center" shrinkToFit="1"/>
    </xf>
    <xf numFmtId="0" fontId="14" fillId="10" borderId="22" xfId="0" applyNumberFormat="1" applyFont="1" applyFill="1" applyBorder="1" applyAlignment="1" applyProtection="1">
      <alignment vertical="center" wrapText="1"/>
    </xf>
    <xf numFmtId="0" fontId="0" fillId="0" borderId="32" xfId="0" applyNumberFormat="1" applyFont="1" applyFill="1" applyBorder="1" applyAlignment="1" applyProtection="1">
      <alignment horizontal="left" vertical="center" wrapText="1"/>
      <protection locked="0"/>
    </xf>
    <xf numFmtId="0" fontId="1" fillId="2" borderId="33" xfId="0" applyFont="1" applyFill="1" applyBorder="1" applyAlignment="1">
      <alignment horizontal="left" wrapText="1"/>
    </xf>
    <xf numFmtId="0" fontId="6" fillId="0" borderId="33" xfId="0" applyFont="1" applyFill="1" applyBorder="1" applyAlignment="1">
      <alignment horizontal="left" vertical="top" wrapText="1"/>
    </xf>
    <xf numFmtId="0" fontId="6" fillId="0" borderId="33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14" fillId="10" borderId="22" xfId="0" applyNumberFormat="1" applyFont="1" applyFill="1" applyBorder="1" applyAlignment="1" applyProtection="1">
      <alignment horizontal="center" vertical="center" wrapText="1"/>
    </xf>
    <xf numFmtId="4" fontId="1" fillId="0" borderId="33" xfId="0" applyNumberFormat="1" applyFont="1" applyFill="1" applyBorder="1" applyAlignment="1">
      <alignment horizontal="center" vertical="center" shrinkToFit="1"/>
    </xf>
    <xf numFmtId="0" fontId="1" fillId="2" borderId="33" xfId="0" applyFont="1" applyFill="1" applyBorder="1" applyAlignment="1">
      <alignment horizontal="center" vertical="center" wrapText="1"/>
    </xf>
    <xf numFmtId="2" fontId="1" fillId="0" borderId="33" xfId="0" applyNumberFormat="1" applyFont="1" applyFill="1" applyBorder="1" applyAlignment="1">
      <alignment horizontal="center" vertical="center" shrinkToFit="1"/>
    </xf>
    <xf numFmtId="0" fontId="6" fillId="0" borderId="33" xfId="0" applyFont="1" applyFill="1" applyBorder="1" applyAlignment="1">
      <alignment horizontal="center" vertical="top" wrapText="1"/>
    </xf>
    <xf numFmtId="1" fontId="1" fillId="0" borderId="33" xfId="0" applyNumberFormat="1" applyFont="1" applyFill="1" applyBorder="1" applyAlignment="1">
      <alignment horizontal="center" vertical="top" shrinkToFit="1"/>
    </xf>
    <xf numFmtId="0" fontId="1" fillId="0" borderId="33" xfId="0" applyFont="1" applyFill="1" applyBorder="1" applyAlignment="1">
      <alignment horizontal="left" vertical="top" wrapText="1"/>
    </xf>
    <xf numFmtId="1" fontId="1" fillId="0" borderId="33" xfId="0" applyNumberFormat="1" applyFont="1" applyFill="1" applyBorder="1" applyAlignment="1">
      <alignment horizontal="left" vertical="top" indent="2" shrinkToFit="1"/>
    </xf>
    <xf numFmtId="1" fontId="1" fillId="0" borderId="33" xfId="0" applyNumberFormat="1" applyFont="1" applyFill="1" applyBorder="1" applyAlignment="1">
      <alignment horizontal="center" vertical="center" shrinkToFit="1"/>
    </xf>
    <xf numFmtId="1" fontId="1" fillId="0" borderId="33" xfId="0" applyNumberFormat="1" applyFont="1" applyFill="1" applyBorder="1" applyAlignment="1">
      <alignment horizontal="left" vertical="center" shrinkToFit="1"/>
    </xf>
    <xf numFmtId="165" fontId="1" fillId="0" borderId="33" xfId="0" applyNumberFormat="1" applyFont="1" applyFill="1" applyBorder="1" applyAlignment="1">
      <alignment horizontal="center" vertical="center" shrinkToFit="1"/>
    </xf>
    <xf numFmtId="0" fontId="6" fillId="0" borderId="33" xfId="0" applyFont="1" applyFill="1" applyBorder="1" applyAlignment="1">
      <alignment horizontal="right" vertical="top" wrapText="1" indent="2"/>
    </xf>
    <xf numFmtId="0" fontId="6" fillId="0" borderId="33" xfId="0" applyFont="1" applyFill="1" applyBorder="1" applyAlignment="1">
      <alignment horizontal="left" vertical="top" wrapText="1" indent="2"/>
    </xf>
    <xf numFmtId="4" fontId="11" fillId="2" borderId="33" xfId="0" applyNumberFormat="1" applyFont="1" applyFill="1" applyBorder="1" applyAlignment="1">
      <alignment horizontal="center" vertical="center" wrapText="1"/>
    </xf>
    <xf numFmtId="4" fontId="15" fillId="9" borderId="16" xfId="0" applyNumberFormat="1" applyFont="1" applyFill="1" applyBorder="1" applyAlignment="1">
      <alignment horizontal="center"/>
    </xf>
    <xf numFmtId="4" fontId="16" fillId="9" borderId="4" xfId="0" applyNumberFormat="1" applyFont="1" applyFill="1" applyBorder="1" applyAlignment="1">
      <alignment horizontal="center"/>
    </xf>
    <xf numFmtId="4" fontId="16" fillId="0" borderId="6" xfId="0" applyNumberFormat="1" applyFont="1" applyFill="1" applyBorder="1" applyAlignment="1">
      <alignment wrapText="1"/>
    </xf>
    <xf numFmtId="10" fontId="15" fillId="0" borderId="1" xfId="0" applyNumberFormat="1" applyFont="1" applyFill="1" applyBorder="1" applyAlignment="1">
      <alignment horizontal="center"/>
    </xf>
    <xf numFmtId="4" fontId="16" fillId="0" borderId="11" xfId="0" applyNumberFormat="1" applyFont="1" applyFill="1" applyBorder="1" applyAlignment="1">
      <alignment horizontal="center"/>
    </xf>
    <xf numFmtId="4" fontId="15" fillId="0" borderId="35" xfId="0" applyNumberFormat="1" applyFont="1" applyFill="1" applyBorder="1" applyAlignment="1">
      <alignment horizontal="center"/>
    </xf>
    <xf numFmtId="4" fontId="15" fillId="0" borderId="36" xfId="0" applyNumberFormat="1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vertical="center"/>
    </xf>
    <xf numFmtId="0" fontId="16" fillId="0" borderId="22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0" fontId="16" fillId="0" borderId="11" xfId="2" applyNumberFormat="1" applyFont="1" applyFill="1" applyBorder="1" applyAlignment="1">
      <alignment horizontal="center"/>
    </xf>
    <xf numFmtId="10" fontId="16" fillId="0" borderId="1" xfId="2" applyNumberFormat="1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wrapText="1"/>
    </xf>
    <xf numFmtId="0" fontId="9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left" vertical="center"/>
      <protection locked="0"/>
    </xf>
    <xf numFmtId="0" fontId="9" fillId="0" borderId="5" xfId="0" applyFont="1" applyFill="1" applyBorder="1" applyAlignment="1" applyProtection="1">
      <alignment horizontal="left" vertical="center"/>
      <protection locked="0"/>
    </xf>
    <xf numFmtId="0" fontId="9" fillId="0" borderId="6" xfId="0" applyFont="1" applyFill="1" applyBorder="1" applyAlignment="1" applyProtection="1">
      <alignment horizontal="left" vertical="center"/>
      <protection locked="0"/>
    </xf>
    <xf numFmtId="4" fontId="14" fillId="0" borderId="14" xfId="0" applyNumberFormat="1" applyFont="1" applyFill="1" applyBorder="1" applyAlignment="1">
      <alignment horizontal="center"/>
    </xf>
    <xf numFmtId="4" fontId="14" fillId="0" borderId="16" xfId="0" applyNumberFormat="1" applyFont="1" applyFill="1" applyBorder="1" applyAlignment="1">
      <alignment horizontal="center"/>
    </xf>
    <xf numFmtId="4" fontId="14" fillId="0" borderId="15" xfId="0" applyNumberFormat="1" applyFont="1" applyFill="1" applyBorder="1" applyAlignment="1">
      <alignment horizontal="center"/>
    </xf>
    <xf numFmtId="4" fontId="14" fillId="0" borderId="17" xfId="0" applyNumberFormat="1" applyFont="1" applyFill="1" applyBorder="1" applyAlignment="1">
      <alignment horizontal="center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15" xfId="0" applyFont="1" applyFill="1" applyBorder="1" applyAlignment="1" applyProtection="1">
      <alignment horizontal="center" vertical="center"/>
      <protection locked="0"/>
    </xf>
    <xf numFmtId="0" fontId="20" fillId="0" borderId="25" xfId="0" applyFont="1" applyFill="1" applyBorder="1" applyAlignment="1" applyProtection="1">
      <alignment horizontal="center" vertical="center"/>
      <protection locked="0"/>
    </xf>
    <xf numFmtId="0" fontId="20" fillId="0" borderId="26" xfId="0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28" xfId="0" applyFont="1" applyFill="1" applyBorder="1" applyAlignment="1" applyProtection="1">
      <alignment horizontal="center" vertical="center"/>
      <protection locked="0"/>
    </xf>
    <xf numFmtId="0" fontId="20" fillId="0" borderId="13" xfId="0" applyFont="1" applyFill="1" applyBorder="1" applyAlignment="1" applyProtection="1">
      <alignment horizontal="center" vertical="center"/>
      <protection locked="0"/>
    </xf>
    <xf numFmtId="0" fontId="20" fillId="0" borderId="29" xfId="0" applyFont="1" applyFill="1" applyBorder="1" applyAlignment="1" applyProtection="1">
      <alignment horizontal="center" vertical="center"/>
      <protection locked="0"/>
    </xf>
    <xf numFmtId="0" fontId="21" fillId="0" borderId="15" xfId="0" applyFont="1" applyBorder="1" applyAlignment="1" applyProtection="1">
      <alignment horizontal="center" vertical="top" wrapText="1"/>
    </xf>
    <xf numFmtId="0" fontId="21" fillId="0" borderId="15" xfId="0" applyFont="1" applyBorder="1" applyAlignment="1" applyProtection="1">
      <alignment horizontal="center" vertical="top"/>
    </xf>
    <xf numFmtId="0" fontId="21" fillId="0" borderId="0" xfId="0" applyFont="1" applyAlignment="1" applyProtection="1">
      <alignment horizontal="center" vertical="top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7" borderId="8" xfId="0" applyFont="1" applyFill="1" applyBorder="1" applyAlignment="1" applyProtection="1">
      <alignment horizontal="center"/>
    </xf>
    <xf numFmtId="0" fontId="13" fillId="7" borderId="0" xfId="0" applyFont="1" applyFill="1" applyBorder="1" applyAlignment="1" applyProtection="1">
      <alignment horizontal="center"/>
    </xf>
    <xf numFmtId="0" fontId="13" fillId="7" borderId="12" xfId="0" applyFont="1" applyFill="1" applyBorder="1" applyAlignment="1" applyProtection="1">
      <alignment horizontal="center"/>
    </xf>
    <xf numFmtId="0" fontId="13" fillId="7" borderId="13" xfId="0" applyFont="1" applyFill="1" applyBorder="1" applyAlignment="1" applyProtection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7" xfId="0" applyFont="1" applyBorder="1" applyAlignment="1">
      <alignment horizontal="left"/>
    </xf>
    <xf numFmtId="0" fontId="24" fillId="0" borderId="10" xfId="0" applyFont="1" applyBorder="1" applyAlignment="1">
      <alignment horizontal="left"/>
    </xf>
    <xf numFmtId="0" fontId="24" fillId="0" borderId="30" xfId="0" applyFont="1" applyBorder="1" applyAlignment="1">
      <alignment horizontal="left"/>
    </xf>
    <xf numFmtId="0" fontId="24" fillId="0" borderId="8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31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0" fontId="24" fillId="0" borderId="31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0" xfId="0" applyFont="1" applyAlignment="1">
      <alignment vertical="center" wrapText="1"/>
    </xf>
    <xf numFmtId="10" fontId="16" fillId="9" borderId="4" xfId="0" applyNumberFormat="1" applyFont="1" applyFill="1" applyBorder="1" applyAlignment="1">
      <alignment horizontal="center"/>
    </xf>
    <xf numFmtId="4" fontId="1" fillId="11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eda" xfId="1" builtinId="4"/>
    <cellStyle name="Normal" xfId="0" builtinId="0"/>
    <cellStyle name="Porcentagem" xfId="2" builtinId="5"/>
  </cellStyles>
  <dxfs count="2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2597</xdr:colOff>
      <xdr:row>0</xdr:row>
      <xdr:rowOff>116677</xdr:rowOff>
    </xdr:from>
    <xdr:ext cx="1641231" cy="609013"/>
    <xdr:sp macro="" textlink="">
      <xdr:nvSpPr>
        <xdr:cNvPr id="2" name="CaixaDeTexto 1"/>
        <xdr:cNvSpPr txBox="1"/>
      </xdr:nvSpPr>
      <xdr:spPr>
        <a:xfrm>
          <a:off x="8644370" y="116677"/>
          <a:ext cx="1641231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Logomarca da Empresa Participante</a:t>
          </a:r>
          <a:endParaRPr lang="pt-BR" b="1">
            <a:solidFill>
              <a:srgbClr val="FF0000"/>
            </a:solidFill>
            <a:effectLst/>
          </a:endParaRPr>
        </a:p>
        <a:p>
          <a:pPr algn="ctr"/>
          <a:endParaRPr lang="pt-BR" sz="1100" b="1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64135</xdr:colOff>
      <xdr:row>6</xdr:row>
      <xdr:rowOff>133350</xdr:rowOff>
    </xdr:to>
    <xdr:pic>
      <xdr:nvPicPr>
        <xdr:cNvPr id="2" name="Imagem 1" descr="\\192.168.1.248\publico\Secretaria\cabeçalho_brasã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98135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osta78/Documents/ESFERA%20FEDERAL/911991_2021%20-%20Recape%20R$%201.962.356,00%20-%20Geninho%20Zuliani/Dilig&#234;ncias/agosto%202022/Plataforma%20+%20Brasil%20-%20agosto_2022/PLANILHA%20M&#218;LTIPLA%20V3.1.3%20(SR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V&#202;NIOS_2020\ESFERA%20FEDERAL\Minist&#233;rio%20MDR\888346_2019%20-%20Recapeamento%20Asf&#225;ltico%20R$%20241.892,86%20Dep.%20David%20Soares\LICITA&#199;&#195;O\PLANILHAS%20LICITANTES\OR&#199;_CRON_COMP_BDI_RECAP_88834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ePLE"/>
      <sheetName val="QCI"/>
      <sheetName val="BM"/>
      <sheetName val="RRE"/>
      <sheetName val="OFÍCIO"/>
    </sheetNames>
    <sheetDataSet>
      <sheetData sheetId="0" refreshError="1"/>
      <sheetData sheetId="1">
        <row r="17">
          <cell r="F17" t="str">
            <v>RECAPEAMENTO ASFALTICO EM DIVERSAS RUAS DO MUNICÍPIO E SINALIZAÇÃO VIÁRIA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letim 152"/>
      <sheetName val="ORÇAMENTO"/>
      <sheetName val="CRONOGRAMA"/>
      <sheetName val="COMPOSIÇÕES"/>
      <sheetName val="BDI "/>
      <sheetName val="ORIENTAÇÕES P PREENCHIMENTO"/>
      <sheetName val="Cronograma Modelo - SEP"/>
    </sheetNames>
    <sheetDataSet>
      <sheetData sheetId="0"/>
      <sheetData sheetId="1">
        <row r="9">
          <cell r="A9" t="str">
            <v>Ministério do Desenvolvimento Regional</v>
          </cell>
        </row>
        <row r="78">
          <cell r="B78" t="str">
            <v>1.0</v>
          </cell>
        </row>
        <row r="80">
          <cell r="B80" t="str">
            <v>2.0</v>
          </cell>
        </row>
        <row r="85">
          <cell r="B85" t="str">
            <v>3.0</v>
          </cell>
        </row>
        <row r="89">
          <cell r="B89" t="str">
            <v>4.0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3"/>
  <sheetViews>
    <sheetView topLeftCell="B37" workbookViewId="0">
      <selection activeCell="H41" sqref="H41"/>
    </sheetView>
  </sheetViews>
  <sheetFormatPr defaultRowHeight="12.75" x14ac:dyDescent="0.2"/>
  <cols>
    <col min="2" max="2" width="10.83203125" style="71" customWidth="1"/>
    <col min="3" max="3" width="15.83203125" customWidth="1"/>
    <col min="4" max="4" width="13.33203125" customWidth="1"/>
    <col min="5" max="5" width="56.6640625" customWidth="1"/>
    <col min="6" max="6" width="10.6640625" style="71" customWidth="1"/>
    <col min="7" max="7" width="14.33203125" style="71" customWidth="1"/>
    <col min="8" max="8" width="18.5" customWidth="1"/>
    <col min="9" max="9" width="17.6640625" customWidth="1"/>
    <col min="11" max="11" width="11.6640625" bestFit="1" customWidth="1"/>
  </cols>
  <sheetData>
    <row r="2" spans="2:11" x14ac:dyDescent="0.2">
      <c r="D2" s="118" t="s">
        <v>14</v>
      </c>
      <c r="E2" s="118"/>
      <c r="F2" s="118"/>
      <c r="G2" s="118"/>
      <c r="H2" s="118"/>
      <c r="I2" s="118"/>
    </row>
    <row r="3" spans="2:11" x14ac:dyDescent="0.2">
      <c r="D3" s="118"/>
      <c r="E3" s="118"/>
      <c r="F3" s="118"/>
      <c r="G3" s="118"/>
      <c r="H3" s="118"/>
      <c r="I3" s="118"/>
    </row>
    <row r="4" spans="2:11" ht="40.5" customHeight="1" x14ac:dyDescent="0.2">
      <c r="B4" s="112" t="s">
        <v>19</v>
      </c>
      <c r="C4" s="113"/>
      <c r="D4" s="118"/>
      <c r="E4" s="118"/>
      <c r="F4" s="118"/>
      <c r="G4" s="118"/>
      <c r="H4" s="118"/>
      <c r="I4" s="118"/>
    </row>
    <row r="5" spans="2:11" ht="12.95" customHeight="1" x14ac:dyDescent="0.2">
      <c r="B5" s="114"/>
      <c r="C5" s="115"/>
      <c r="D5" s="109" t="s">
        <v>15</v>
      </c>
      <c r="E5" s="110"/>
      <c r="F5" s="110"/>
      <c r="G5" s="110"/>
      <c r="H5" s="110"/>
      <c r="I5" s="111"/>
    </row>
    <row r="6" spans="2:11" ht="12.95" customHeight="1" x14ac:dyDescent="0.2">
      <c r="B6" s="114"/>
      <c r="C6" s="115"/>
      <c r="D6" s="119" t="s">
        <v>16</v>
      </c>
      <c r="E6" s="120"/>
      <c r="F6" s="120"/>
      <c r="G6" s="120"/>
      <c r="H6" s="120"/>
      <c r="I6" s="121"/>
    </row>
    <row r="7" spans="2:11" ht="12.95" customHeight="1" x14ac:dyDescent="0.2">
      <c r="B7" s="114"/>
      <c r="C7" s="115"/>
      <c r="D7" s="109" t="s">
        <v>17</v>
      </c>
      <c r="E7" s="110"/>
      <c r="F7" s="110"/>
      <c r="G7" s="110"/>
      <c r="H7" s="110"/>
      <c r="I7" s="111"/>
    </row>
    <row r="8" spans="2:11" ht="12.95" customHeight="1" x14ac:dyDescent="0.2">
      <c r="B8" s="116"/>
      <c r="C8" s="117"/>
      <c r="D8" s="109" t="s">
        <v>18</v>
      </c>
      <c r="E8" s="110"/>
      <c r="F8" s="110"/>
      <c r="G8" s="110"/>
      <c r="H8" s="110"/>
      <c r="I8" s="111"/>
    </row>
    <row r="9" spans="2:11" ht="16.5" customHeight="1" x14ac:dyDescent="0.2">
      <c r="B9" s="105" t="s">
        <v>20</v>
      </c>
      <c r="C9" s="106"/>
      <c r="D9" s="106"/>
      <c r="E9" s="106"/>
      <c r="F9" s="106"/>
      <c r="G9" s="106"/>
      <c r="H9" s="106"/>
      <c r="I9" s="107"/>
    </row>
    <row r="10" spans="2:11" ht="18.75" customHeight="1" x14ac:dyDescent="0.2">
      <c r="B10" s="105" t="s">
        <v>50</v>
      </c>
      <c r="C10" s="106"/>
      <c r="D10" s="106"/>
      <c r="E10" s="106"/>
      <c r="F10" s="106"/>
      <c r="G10" s="106"/>
      <c r="H10" s="106"/>
      <c r="I10" s="107"/>
    </row>
    <row r="11" spans="2:11" ht="17.25" customHeight="1" x14ac:dyDescent="0.25">
      <c r="B11" s="108" t="s">
        <v>2</v>
      </c>
      <c r="C11" s="108"/>
      <c r="D11" s="108"/>
      <c r="E11" s="108"/>
      <c r="F11" s="108"/>
      <c r="G11" s="108"/>
      <c r="H11" s="108"/>
      <c r="I11" s="108"/>
    </row>
    <row r="12" spans="2:11" ht="18.75" customHeight="1" x14ac:dyDescent="0.2">
      <c r="B12" s="61"/>
      <c r="C12" s="61"/>
      <c r="D12" s="61"/>
      <c r="E12" s="62"/>
      <c r="F12" s="63"/>
      <c r="G12" s="63"/>
      <c r="H12" s="60"/>
      <c r="I12" s="64"/>
    </row>
    <row r="13" spans="2:11" ht="31.5" customHeight="1" x14ac:dyDescent="0.2">
      <c r="B13" s="5" t="s">
        <v>3</v>
      </c>
      <c r="C13" s="5" t="s">
        <v>4</v>
      </c>
      <c r="D13" s="5" t="s">
        <v>5</v>
      </c>
      <c r="E13" s="7" t="s">
        <v>6</v>
      </c>
      <c r="F13" s="5" t="s">
        <v>7</v>
      </c>
      <c r="G13" s="5" t="s">
        <v>8</v>
      </c>
      <c r="H13" s="5" t="s">
        <v>1</v>
      </c>
      <c r="I13" s="5" t="s">
        <v>0</v>
      </c>
    </row>
    <row r="14" spans="2:11" ht="26.25" customHeight="1" x14ac:dyDescent="0.2">
      <c r="B14" s="13" t="s">
        <v>21</v>
      </c>
      <c r="C14" s="6"/>
      <c r="D14" s="6"/>
      <c r="E14" s="65" t="s">
        <v>51</v>
      </c>
      <c r="F14" s="77"/>
      <c r="G14" s="77"/>
      <c r="H14" s="65"/>
      <c r="I14" s="14">
        <f>I15+I17+I24+I28+I30+I35+I39</f>
        <v>0</v>
      </c>
    </row>
    <row r="15" spans="2:11" ht="25.5" customHeight="1" x14ac:dyDescent="0.2">
      <c r="B15" s="8" t="s">
        <v>9</v>
      </c>
      <c r="C15" s="9"/>
      <c r="D15" s="9"/>
      <c r="E15" s="10" t="s">
        <v>52</v>
      </c>
      <c r="F15" s="9"/>
      <c r="G15" s="9"/>
      <c r="H15" s="9"/>
      <c r="I15" s="15">
        <f>I16</f>
        <v>0</v>
      </c>
    </row>
    <row r="16" spans="2:11" ht="21.75" customHeight="1" x14ac:dyDescent="0.2">
      <c r="B16" s="4" t="s">
        <v>22</v>
      </c>
      <c r="C16" s="4" t="s">
        <v>24</v>
      </c>
      <c r="D16" s="4" t="s">
        <v>53</v>
      </c>
      <c r="E16" s="66" t="s">
        <v>54</v>
      </c>
      <c r="F16" s="4" t="s">
        <v>11</v>
      </c>
      <c r="G16" s="16">
        <v>3.75</v>
      </c>
      <c r="H16" s="19"/>
      <c r="I16" s="17">
        <f>G16*H16</f>
        <v>0</v>
      </c>
      <c r="K16" s="12"/>
    </row>
    <row r="17" spans="2:11" ht="16.5" customHeight="1" x14ac:dyDescent="0.2">
      <c r="B17" s="2" t="s">
        <v>23</v>
      </c>
      <c r="C17" s="1"/>
      <c r="D17" s="1"/>
      <c r="E17" s="3" t="s">
        <v>55</v>
      </c>
      <c r="F17" s="1"/>
      <c r="G17" s="1"/>
      <c r="H17" s="20"/>
      <c r="I17" s="18">
        <f>I18+I19+I20+I21+I22+I23</f>
        <v>0</v>
      </c>
      <c r="K17" s="11"/>
    </row>
    <row r="18" spans="2:11" ht="27.75" customHeight="1" x14ac:dyDescent="0.2">
      <c r="B18" s="72" t="s">
        <v>56</v>
      </c>
      <c r="C18" s="72" t="s">
        <v>10</v>
      </c>
      <c r="D18" s="85">
        <v>99814</v>
      </c>
      <c r="E18" s="68" t="s">
        <v>57</v>
      </c>
      <c r="F18" s="72" t="s">
        <v>11</v>
      </c>
      <c r="G18" s="78">
        <v>28817.94</v>
      </c>
      <c r="H18" s="19"/>
      <c r="I18" s="17">
        <f t="shared" ref="I18:I23" si="0">G18*H18</f>
        <v>0</v>
      </c>
      <c r="K18" s="11"/>
    </row>
    <row r="19" spans="2:11" ht="24.75" customHeight="1" x14ac:dyDescent="0.2">
      <c r="B19" s="72" t="s">
        <v>58</v>
      </c>
      <c r="C19" s="72" t="s">
        <v>10</v>
      </c>
      <c r="D19" s="85">
        <v>96402</v>
      </c>
      <c r="E19" s="68" t="s">
        <v>103</v>
      </c>
      <c r="F19" s="72" t="s">
        <v>11</v>
      </c>
      <c r="G19" s="78">
        <v>28817.94</v>
      </c>
      <c r="H19" s="19"/>
      <c r="I19" s="17">
        <f t="shared" si="0"/>
        <v>0</v>
      </c>
      <c r="K19" s="11"/>
    </row>
    <row r="20" spans="2:11" ht="29.25" customHeight="1" x14ac:dyDescent="0.2">
      <c r="B20" s="72" t="s">
        <v>59</v>
      </c>
      <c r="C20" s="72" t="s">
        <v>10</v>
      </c>
      <c r="D20" s="85">
        <v>100987</v>
      </c>
      <c r="E20" s="68" t="s">
        <v>102</v>
      </c>
      <c r="F20" s="72" t="s">
        <v>60</v>
      </c>
      <c r="G20" s="78">
        <v>1008.63</v>
      </c>
      <c r="H20" s="19"/>
      <c r="I20" s="17">
        <f t="shared" si="0"/>
        <v>0</v>
      </c>
      <c r="K20" s="12"/>
    </row>
    <row r="21" spans="2:11" ht="37.5" customHeight="1" x14ac:dyDescent="0.2">
      <c r="B21" s="72" t="s">
        <v>61</v>
      </c>
      <c r="C21" s="72" t="s">
        <v>10</v>
      </c>
      <c r="D21" s="85">
        <v>95876</v>
      </c>
      <c r="E21" s="68" t="s">
        <v>62</v>
      </c>
      <c r="F21" s="72" t="s">
        <v>63</v>
      </c>
      <c r="G21" s="78">
        <v>30258.84</v>
      </c>
      <c r="H21" s="19"/>
      <c r="I21" s="17">
        <f t="shared" si="0"/>
        <v>0</v>
      </c>
      <c r="K21" s="12"/>
    </row>
    <row r="22" spans="2:11" ht="52.5" customHeight="1" x14ac:dyDescent="0.2">
      <c r="B22" s="72" t="s">
        <v>64</v>
      </c>
      <c r="C22" s="72" t="s">
        <v>10</v>
      </c>
      <c r="D22" s="85">
        <v>93593</v>
      </c>
      <c r="E22" s="68" t="s">
        <v>104</v>
      </c>
      <c r="F22" s="72" t="s">
        <v>63</v>
      </c>
      <c r="G22" s="78">
        <v>10590.59</v>
      </c>
      <c r="H22" s="19"/>
      <c r="I22" s="17">
        <f t="shared" si="0"/>
        <v>0</v>
      </c>
      <c r="K22" s="11"/>
    </row>
    <row r="23" spans="2:11" ht="52.5" customHeight="1" x14ac:dyDescent="0.2">
      <c r="B23" s="72" t="s">
        <v>65</v>
      </c>
      <c r="C23" s="72" t="s">
        <v>10</v>
      </c>
      <c r="D23" s="85">
        <v>95995</v>
      </c>
      <c r="E23" s="83" t="s">
        <v>97</v>
      </c>
      <c r="F23" s="72" t="s">
        <v>60</v>
      </c>
      <c r="G23" s="78">
        <v>1008.63</v>
      </c>
      <c r="H23" s="19"/>
      <c r="I23" s="17">
        <f t="shared" si="0"/>
        <v>0</v>
      </c>
      <c r="K23" s="12"/>
    </row>
    <row r="24" spans="2:11" ht="13.5" customHeight="1" x14ac:dyDescent="0.2">
      <c r="B24" s="73" t="s">
        <v>66</v>
      </c>
      <c r="C24" s="67"/>
      <c r="D24" s="67"/>
      <c r="E24" s="70" t="s">
        <v>67</v>
      </c>
      <c r="F24" s="79"/>
      <c r="G24" s="79"/>
      <c r="H24" s="67"/>
      <c r="I24" s="90">
        <f>I25+I26+I27</f>
        <v>0</v>
      </c>
      <c r="K24" s="12"/>
    </row>
    <row r="25" spans="2:11" ht="31.5" customHeight="1" x14ac:dyDescent="0.2">
      <c r="B25" s="72" t="s">
        <v>68</v>
      </c>
      <c r="C25" s="72" t="s">
        <v>69</v>
      </c>
      <c r="D25" s="87">
        <v>2</v>
      </c>
      <c r="E25" s="68" t="s">
        <v>105</v>
      </c>
      <c r="F25" s="72" t="s">
        <v>11</v>
      </c>
      <c r="G25" s="80">
        <v>5.21</v>
      </c>
      <c r="H25" s="166"/>
      <c r="I25" s="17">
        <f>G25*H25</f>
        <v>0</v>
      </c>
      <c r="K25" s="11"/>
    </row>
    <row r="26" spans="2:11" ht="42" customHeight="1" x14ac:dyDescent="0.2">
      <c r="B26" s="72" t="s">
        <v>70</v>
      </c>
      <c r="C26" s="72" t="s">
        <v>69</v>
      </c>
      <c r="D26" s="87">
        <v>3</v>
      </c>
      <c r="E26" s="68" t="s">
        <v>106</v>
      </c>
      <c r="F26" s="72" t="s">
        <v>13</v>
      </c>
      <c r="G26" s="80">
        <v>41</v>
      </c>
      <c r="H26" s="19"/>
      <c r="I26" s="17">
        <f t="shared" ref="I26:I34" si="1">G26*H26</f>
        <v>0</v>
      </c>
      <c r="K26" s="11"/>
    </row>
    <row r="27" spans="2:11" ht="29.25" customHeight="1" x14ac:dyDescent="0.2">
      <c r="B27" s="72" t="s">
        <v>71</v>
      </c>
      <c r="C27" s="72" t="s">
        <v>69</v>
      </c>
      <c r="D27" s="87">
        <v>4</v>
      </c>
      <c r="E27" s="68" t="s">
        <v>72</v>
      </c>
      <c r="F27" s="72" t="s">
        <v>13</v>
      </c>
      <c r="G27" s="80">
        <v>8</v>
      </c>
      <c r="H27" s="19"/>
      <c r="I27" s="17">
        <f t="shared" si="1"/>
        <v>0</v>
      </c>
      <c r="K27" s="11"/>
    </row>
    <row r="28" spans="2:11" ht="12.75" customHeight="1" x14ac:dyDescent="0.2">
      <c r="B28" s="73" t="s">
        <v>73</v>
      </c>
      <c r="C28" s="67"/>
      <c r="D28" s="67"/>
      <c r="E28" s="70" t="s">
        <v>74</v>
      </c>
      <c r="F28" s="79"/>
      <c r="G28" s="79"/>
      <c r="H28" s="79"/>
      <c r="I28" s="90">
        <f>I29</f>
        <v>0</v>
      </c>
      <c r="K28" s="11"/>
    </row>
    <row r="29" spans="2:11" ht="53.25" customHeight="1" x14ac:dyDescent="0.2">
      <c r="B29" s="72" t="s">
        <v>75</v>
      </c>
      <c r="C29" s="72" t="s">
        <v>10</v>
      </c>
      <c r="D29" s="86">
        <v>102509</v>
      </c>
      <c r="E29" s="68" t="s">
        <v>76</v>
      </c>
      <c r="F29" s="72" t="s">
        <v>11</v>
      </c>
      <c r="G29" s="80">
        <v>69.349999999999994</v>
      </c>
      <c r="H29" s="19"/>
      <c r="I29" s="17">
        <f t="shared" si="1"/>
        <v>0</v>
      </c>
      <c r="K29" s="11"/>
    </row>
    <row r="30" spans="2:11" ht="12.75" customHeight="1" x14ac:dyDescent="0.2">
      <c r="B30" s="73" t="s">
        <v>77</v>
      </c>
      <c r="C30" s="67"/>
      <c r="D30" s="67"/>
      <c r="E30" s="70" t="s">
        <v>78</v>
      </c>
      <c r="F30" s="79"/>
      <c r="G30" s="79"/>
      <c r="H30" s="20"/>
      <c r="I30" s="18">
        <f>I31+I32+I33+I34</f>
        <v>0</v>
      </c>
      <c r="K30" s="11"/>
    </row>
    <row r="31" spans="2:11" ht="40.5" customHeight="1" x14ac:dyDescent="0.2">
      <c r="B31" s="72" t="s">
        <v>79</v>
      </c>
      <c r="C31" s="72" t="s">
        <v>10</v>
      </c>
      <c r="D31" s="85">
        <v>96386</v>
      </c>
      <c r="E31" s="69" t="s">
        <v>107</v>
      </c>
      <c r="F31" s="72" t="s">
        <v>60</v>
      </c>
      <c r="G31" s="80">
        <v>36</v>
      </c>
      <c r="H31" s="19"/>
      <c r="I31" s="17">
        <f t="shared" si="1"/>
        <v>0</v>
      </c>
      <c r="K31" s="11"/>
    </row>
    <row r="32" spans="2:11" ht="37.5" customHeight="1" x14ac:dyDescent="0.2">
      <c r="B32" s="72" t="s">
        <v>80</v>
      </c>
      <c r="C32" s="72" t="s">
        <v>10</v>
      </c>
      <c r="D32" s="85">
        <v>96622</v>
      </c>
      <c r="E32" s="69" t="s">
        <v>100</v>
      </c>
      <c r="F32" s="72" t="s">
        <v>60</v>
      </c>
      <c r="G32" s="80">
        <v>64.86</v>
      </c>
      <c r="H32" s="19"/>
      <c r="I32" s="17">
        <f t="shared" si="1"/>
        <v>0</v>
      </c>
      <c r="K32" s="11"/>
    </row>
    <row r="33" spans="2:11" ht="56.25" customHeight="1" x14ac:dyDescent="0.2">
      <c r="B33" s="72" t="s">
        <v>81</v>
      </c>
      <c r="C33" s="72" t="s">
        <v>10</v>
      </c>
      <c r="D33" s="85">
        <v>94993</v>
      </c>
      <c r="E33" s="69" t="s">
        <v>101</v>
      </c>
      <c r="F33" s="72" t="s">
        <v>11</v>
      </c>
      <c r="G33" s="78">
        <v>1297.19</v>
      </c>
      <c r="H33" s="19"/>
      <c r="I33" s="17">
        <f t="shared" si="1"/>
        <v>0</v>
      </c>
      <c r="K33" s="11"/>
    </row>
    <row r="34" spans="2:11" ht="28.5" customHeight="1" x14ac:dyDescent="0.2">
      <c r="B34" s="72" t="s">
        <v>82</v>
      </c>
      <c r="C34" s="72" t="s">
        <v>10</v>
      </c>
      <c r="D34" s="85">
        <v>98504</v>
      </c>
      <c r="E34" s="69" t="s">
        <v>83</v>
      </c>
      <c r="F34" s="72" t="s">
        <v>11</v>
      </c>
      <c r="G34" s="80">
        <v>253.71</v>
      </c>
      <c r="H34" s="19"/>
      <c r="I34" s="17">
        <f t="shared" si="1"/>
        <v>0</v>
      </c>
      <c r="K34" s="11"/>
    </row>
    <row r="35" spans="2:11" x14ac:dyDescent="0.2">
      <c r="B35" s="73" t="s">
        <v>84</v>
      </c>
      <c r="C35" s="67"/>
      <c r="D35" s="67"/>
      <c r="E35" s="70" t="s">
        <v>85</v>
      </c>
      <c r="F35" s="79"/>
      <c r="G35" s="79"/>
      <c r="H35" s="79"/>
      <c r="I35" s="90">
        <f>I36+I37+I38</f>
        <v>0</v>
      </c>
    </row>
    <row r="36" spans="2:11" ht="15" customHeight="1" x14ac:dyDescent="0.2">
      <c r="B36" s="72" t="s">
        <v>86</v>
      </c>
      <c r="C36" s="81" t="s">
        <v>24</v>
      </c>
      <c r="D36" s="88" t="s">
        <v>87</v>
      </c>
      <c r="E36" s="68" t="s">
        <v>88</v>
      </c>
      <c r="F36" s="72" t="s">
        <v>60</v>
      </c>
      <c r="G36" s="80">
        <v>0.49</v>
      </c>
      <c r="H36" s="19"/>
      <c r="I36" s="17">
        <f t="shared" ref="I36:I43" si="2">G36*H36</f>
        <v>0</v>
      </c>
    </row>
    <row r="37" spans="2:11" ht="56.25" customHeight="1" x14ac:dyDescent="0.2">
      <c r="B37" s="74" t="s">
        <v>89</v>
      </c>
      <c r="C37" s="81" t="s">
        <v>10</v>
      </c>
      <c r="D37" s="84">
        <v>102509</v>
      </c>
      <c r="E37" s="68" t="s">
        <v>76</v>
      </c>
      <c r="F37" s="72" t="s">
        <v>11</v>
      </c>
      <c r="G37" s="80">
        <v>22.05</v>
      </c>
      <c r="H37" s="19"/>
      <c r="I37" s="17">
        <f t="shared" si="2"/>
        <v>0</v>
      </c>
    </row>
    <row r="38" spans="2:11" ht="27" customHeight="1" x14ac:dyDescent="0.2">
      <c r="B38" s="74" t="s">
        <v>90</v>
      </c>
      <c r="C38" s="81" t="s">
        <v>10</v>
      </c>
      <c r="D38" s="84">
        <v>101094</v>
      </c>
      <c r="E38" s="68" t="s">
        <v>99</v>
      </c>
      <c r="F38" s="72" t="s">
        <v>12</v>
      </c>
      <c r="G38" s="80">
        <v>45.5</v>
      </c>
      <c r="H38" s="19"/>
      <c r="I38" s="17">
        <f t="shared" si="2"/>
        <v>0</v>
      </c>
    </row>
    <row r="39" spans="2:11" x14ac:dyDescent="0.2">
      <c r="B39" s="75" t="s">
        <v>91</v>
      </c>
      <c r="C39" s="67"/>
      <c r="D39" s="67"/>
      <c r="E39" s="70" t="s">
        <v>92</v>
      </c>
      <c r="F39" s="79"/>
      <c r="G39" s="79"/>
      <c r="H39" s="79"/>
      <c r="I39" s="90">
        <f>I40+I41+I42+I43</f>
        <v>0</v>
      </c>
    </row>
    <row r="40" spans="2:11" ht="15.75" customHeight="1" x14ac:dyDescent="0.2">
      <c r="B40" s="74" t="s">
        <v>93</v>
      </c>
      <c r="C40" s="81" t="s">
        <v>24</v>
      </c>
      <c r="D40" s="89" t="s">
        <v>87</v>
      </c>
      <c r="E40" s="68" t="s">
        <v>88</v>
      </c>
      <c r="F40" s="72" t="s">
        <v>60</v>
      </c>
      <c r="G40" s="80">
        <v>10.52</v>
      </c>
      <c r="H40" s="19"/>
      <c r="I40" s="17">
        <f t="shared" si="2"/>
        <v>0</v>
      </c>
    </row>
    <row r="41" spans="2:11" ht="54" customHeight="1" x14ac:dyDescent="0.2">
      <c r="B41" s="74" t="s">
        <v>94</v>
      </c>
      <c r="C41" s="81" t="s">
        <v>10</v>
      </c>
      <c r="D41" s="84">
        <v>102509</v>
      </c>
      <c r="E41" s="68" t="s">
        <v>76</v>
      </c>
      <c r="F41" s="72" t="s">
        <v>11</v>
      </c>
      <c r="G41" s="80">
        <v>40.950000000000003</v>
      </c>
      <c r="H41" s="19"/>
      <c r="I41" s="17">
        <f t="shared" si="2"/>
        <v>0</v>
      </c>
    </row>
    <row r="42" spans="2:11" ht="30.75" customHeight="1" x14ac:dyDescent="0.2">
      <c r="B42" s="74" t="s">
        <v>95</v>
      </c>
      <c r="C42" s="81" t="s">
        <v>10</v>
      </c>
      <c r="D42" s="84">
        <v>101094</v>
      </c>
      <c r="E42" s="68" t="s">
        <v>99</v>
      </c>
      <c r="F42" s="72" t="s">
        <v>12</v>
      </c>
      <c r="G42" s="80">
        <v>84.5</v>
      </c>
      <c r="H42" s="19"/>
      <c r="I42" s="17">
        <f t="shared" si="2"/>
        <v>0</v>
      </c>
    </row>
    <row r="43" spans="2:11" ht="29.25" customHeight="1" x14ac:dyDescent="0.2">
      <c r="B43" s="74" t="s">
        <v>96</v>
      </c>
      <c r="C43" s="81" t="s">
        <v>10</v>
      </c>
      <c r="D43" s="82">
        <v>93358</v>
      </c>
      <c r="E43" s="68" t="s">
        <v>98</v>
      </c>
      <c r="F43" s="72" t="s">
        <v>60</v>
      </c>
      <c r="G43" s="80">
        <v>13.78</v>
      </c>
      <c r="H43" s="19"/>
      <c r="I43" s="17">
        <f t="shared" si="2"/>
        <v>0</v>
      </c>
    </row>
  </sheetData>
  <sheetProtection algorithmName="SHA-512" hashValue="/IdfWm7wUszjet9LBRXRc3q3cpjDkieeuIF8/ARLvQKoX4Q8AUtWUv4Gurlekor4oV01XfGT9Tr6O85hptlZuQ==" saltValue="7BMehG5UHDZ0nyfX8N8M0w==" spinCount="100000" sheet="1" selectLockedCells="1"/>
  <mergeCells count="9">
    <mergeCell ref="B9:I9"/>
    <mergeCell ref="B10:I10"/>
    <mergeCell ref="B11:I11"/>
    <mergeCell ref="D5:I5"/>
    <mergeCell ref="D8:I8"/>
    <mergeCell ref="B4:C8"/>
    <mergeCell ref="D2:I4"/>
    <mergeCell ref="D6:I6"/>
    <mergeCell ref="D7:I7"/>
  </mergeCells>
  <conditionalFormatting sqref="E16">
    <cfRule type="expression" dxfId="1" priority="1" stopIfTrue="1">
      <formula>$C16=1</formula>
    </cfRule>
    <cfRule type="expression" dxfId="0" priority="2" stopIfTrue="1">
      <formula>OR($C16=0,$C16=2,$C16=3,$C16=4)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ignoredErrors>
    <ignoredError sqref="I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zoomScale="110" zoomScaleNormal="110" workbookViewId="0">
      <selection activeCell="M14" sqref="M14"/>
    </sheetView>
  </sheetViews>
  <sheetFormatPr defaultRowHeight="12.75" x14ac:dyDescent="0.2"/>
  <cols>
    <col min="1" max="1" width="11" style="76" customWidth="1"/>
    <col min="2" max="2" width="53.83203125" customWidth="1"/>
    <col min="3" max="3" width="10.6640625" customWidth="1"/>
    <col min="4" max="4" width="16.33203125" customWidth="1"/>
    <col min="5" max="5" width="10" customWidth="1"/>
    <col min="6" max="6" width="10.83203125" customWidth="1"/>
    <col min="8" max="8" width="11.33203125" customWidth="1"/>
    <col min="10" max="10" width="10.1640625" customWidth="1"/>
    <col min="12" max="12" width="11.5" bestFit="1" customWidth="1"/>
    <col min="13" max="13" width="13.1640625" customWidth="1"/>
  </cols>
  <sheetData>
    <row r="1" spans="1:15" ht="56.25" customHeight="1" x14ac:dyDescent="0.2">
      <c r="A1" s="138" t="s">
        <v>111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5" ht="15" x14ac:dyDescent="0.25">
      <c r="A2" s="140" t="s">
        <v>108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5" ht="15" x14ac:dyDescent="0.25">
      <c r="A3" s="140" t="str">
        <f>[2]ORÇAMENTO!A9</f>
        <v>Ministério do Desenvolvimento Regional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5" ht="15" x14ac:dyDescent="0.25">
      <c r="A4" s="140" t="s">
        <v>25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</row>
    <row r="5" spans="1:15" ht="15.75" thickBot="1" x14ac:dyDescent="0.3">
      <c r="A5" s="142" t="s">
        <v>110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</row>
    <row r="6" spans="1:15" ht="13.5" thickBot="1" x14ac:dyDescent="0.25">
      <c r="A6" s="122" t="s">
        <v>26</v>
      </c>
      <c r="B6" s="123"/>
      <c r="C6" s="123"/>
      <c r="D6" s="124"/>
      <c r="E6" s="123"/>
      <c r="F6" s="123"/>
      <c r="G6" s="123"/>
      <c r="H6" s="123"/>
      <c r="I6" s="123"/>
      <c r="J6" s="123"/>
      <c r="K6" s="124"/>
      <c r="L6" s="124"/>
      <c r="M6" s="125"/>
    </row>
    <row r="7" spans="1:15" ht="13.5" thickBot="1" x14ac:dyDescent="0.25">
      <c r="A7" s="98" t="s">
        <v>27</v>
      </c>
      <c r="B7" s="21" t="s">
        <v>28</v>
      </c>
      <c r="C7" s="21"/>
      <c r="D7" s="57" t="s">
        <v>49</v>
      </c>
      <c r="E7" s="42" t="s">
        <v>29</v>
      </c>
      <c r="F7" s="43" t="s">
        <v>30</v>
      </c>
      <c r="G7" s="23" t="s">
        <v>29</v>
      </c>
      <c r="H7" s="22" t="s">
        <v>31</v>
      </c>
      <c r="I7" s="49" t="s">
        <v>29</v>
      </c>
      <c r="J7" s="91" t="s">
        <v>32</v>
      </c>
      <c r="K7" s="96" t="s">
        <v>29</v>
      </c>
      <c r="L7" s="97" t="s">
        <v>109</v>
      </c>
      <c r="M7" s="24" t="s">
        <v>33</v>
      </c>
    </row>
    <row r="8" spans="1:15" ht="24.75" customHeight="1" x14ac:dyDescent="0.2">
      <c r="A8" s="99" t="str">
        <f>+[2]ORÇAMENTO!B78</f>
        <v>1.0</v>
      </c>
      <c r="B8" s="10" t="s">
        <v>52</v>
      </c>
      <c r="C8" s="56" t="e">
        <f>+M8/M$16</f>
        <v>#DIV/0!</v>
      </c>
      <c r="D8" s="58">
        <f>M8</f>
        <v>0</v>
      </c>
      <c r="E8" s="44">
        <v>1</v>
      </c>
      <c r="F8" s="45">
        <f>+$M8*E8</f>
        <v>0</v>
      </c>
      <c r="G8" s="40">
        <v>0</v>
      </c>
      <c r="H8" s="26">
        <f>+$M8*G8</f>
        <v>0</v>
      </c>
      <c r="I8" s="50">
        <v>0</v>
      </c>
      <c r="J8" s="92">
        <f>+$M8*I8</f>
        <v>0</v>
      </c>
      <c r="K8" s="103">
        <v>0</v>
      </c>
      <c r="L8" s="95">
        <f>M8*K8</f>
        <v>0</v>
      </c>
      <c r="M8" s="93">
        <f>Orçamento_Total!I15</f>
        <v>0</v>
      </c>
      <c r="O8" s="41"/>
    </row>
    <row r="9" spans="1:15" ht="21" customHeight="1" x14ac:dyDescent="0.2">
      <c r="A9" s="99" t="str">
        <f>+[2]ORÇAMENTO!B80</f>
        <v>2.0</v>
      </c>
      <c r="B9" s="3" t="s">
        <v>55</v>
      </c>
      <c r="C9" s="56" t="e">
        <f t="shared" ref="C9:C14" si="0">+M9/M$16</f>
        <v>#DIV/0!</v>
      </c>
      <c r="D9" s="58">
        <f t="shared" ref="D9:D14" si="1">M9</f>
        <v>0</v>
      </c>
      <c r="E9" s="46">
        <v>0.25</v>
      </c>
      <c r="F9" s="45">
        <f>+$M9*E9 -0.01</f>
        <v>-0.01</v>
      </c>
      <c r="G9" s="27">
        <v>0.25</v>
      </c>
      <c r="H9" s="26">
        <f>M9*G9</f>
        <v>0</v>
      </c>
      <c r="I9" s="48">
        <v>0.25</v>
      </c>
      <c r="J9" s="92">
        <f>+$M9*I9-0.01</f>
        <v>-0.01</v>
      </c>
      <c r="K9" s="104">
        <v>0.25</v>
      </c>
      <c r="L9" s="95">
        <f>M9*K9-0.01</f>
        <v>-0.01</v>
      </c>
      <c r="M9" s="93">
        <f>Orçamento_Total!I17</f>
        <v>0</v>
      </c>
      <c r="O9" s="41"/>
    </row>
    <row r="10" spans="1:15" ht="24.75" customHeight="1" x14ac:dyDescent="0.2">
      <c r="A10" s="99" t="str">
        <f>[2]ORÇAMENTO!B85</f>
        <v>3.0</v>
      </c>
      <c r="B10" s="70" t="s">
        <v>67</v>
      </c>
      <c r="C10" s="56" t="e">
        <f t="shared" si="0"/>
        <v>#DIV/0!</v>
      </c>
      <c r="D10" s="58">
        <f t="shared" si="1"/>
        <v>0</v>
      </c>
      <c r="E10" s="46">
        <v>0.25</v>
      </c>
      <c r="F10" s="45">
        <f t="shared" ref="F10:F14" si="2">+$M10*E10</f>
        <v>0</v>
      </c>
      <c r="G10" s="27">
        <v>0.25</v>
      </c>
      <c r="H10" s="26">
        <f>+$M10*G10</f>
        <v>0</v>
      </c>
      <c r="I10" s="48">
        <v>0.25</v>
      </c>
      <c r="J10" s="92">
        <f t="shared" ref="J10:J14" si="3">+$M10*I10</f>
        <v>0</v>
      </c>
      <c r="K10" s="104">
        <v>0.25</v>
      </c>
      <c r="L10" s="95">
        <f>M10*K10</f>
        <v>0</v>
      </c>
      <c r="M10" s="93">
        <f>Orçamento_Total!I24</f>
        <v>0</v>
      </c>
      <c r="O10" s="41"/>
    </row>
    <row r="11" spans="1:15" ht="21" customHeight="1" x14ac:dyDescent="0.2">
      <c r="A11" s="99" t="str">
        <f>[2]ORÇAMENTO!B89</f>
        <v>4.0</v>
      </c>
      <c r="B11" s="70" t="s">
        <v>74</v>
      </c>
      <c r="C11" s="56" t="e">
        <f t="shared" si="0"/>
        <v>#DIV/0!</v>
      </c>
      <c r="D11" s="58">
        <f t="shared" si="1"/>
        <v>0</v>
      </c>
      <c r="E11" s="46">
        <v>0</v>
      </c>
      <c r="F11" s="45">
        <f t="shared" si="2"/>
        <v>0</v>
      </c>
      <c r="G11" s="27">
        <v>0</v>
      </c>
      <c r="H11" s="26">
        <f t="shared" ref="H11:H14" si="4">+$M11*G11</f>
        <v>0</v>
      </c>
      <c r="I11" s="48">
        <v>0</v>
      </c>
      <c r="J11" s="92">
        <f t="shared" si="3"/>
        <v>0</v>
      </c>
      <c r="K11" s="104">
        <v>1</v>
      </c>
      <c r="L11" s="95">
        <f t="shared" ref="L11:L13" si="5">+$M11*K11</f>
        <v>0</v>
      </c>
      <c r="M11" s="93">
        <f>Orçamento_Total!I28</f>
        <v>0</v>
      </c>
      <c r="O11" s="41"/>
    </row>
    <row r="12" spans="1:15" ht="21" customHeight="1" x14ac:dyDescent="0.2">
      <c r="A12" s="99" t="s">
        <v>39</v>
      </c>
      <c r="B12" s="70" t="s">
        <v>78</v>
      </c>
      <c r="C12" s="56" t="e">
        <f t="shared" si="0"/>
        <v>#DIV/0!</v>
      </c>
      <c r="D12" s="58">
        <f t="shared" si="1"/>
        <v>0</v>
      </c>
      <c r="E12" s="46">
        <v>0</v>
      </c>
      <c r="F12" s="45">
        <f t="shared" si="2"/>
        <v>0</v>
      </c>
      <c r="G12" s="27">
        <v>0</v>
      </c>
      <c r="H12" s="26">
        <f t="shared" si="4"/>
        <v>0</v>
      </c>
      <c r="I12" s="48">
        <v>0</v>
      </c>
      <c r="J12" s="92">
        <f t="shared" si="3"/>
        <v>0</v>
      </c>
      <c r="K12" s="104">
        <v>1</v>
      </c>
      <c r="L12" s="95">
        <f t="shared" si="5"/>
        <v>0</v>
      </c>
      <c r="M12" s="93">
        <f>Orçamento_Total!I30</f>
        <v>0</v>
      </c>
      <c r="O12" s="41"/>
    </row>
    <row r="13" spans="1:15" ht="20.25" customHeight="1" x14ac:dyDescent="0.2">
      <c r="A13" s="99" t="s">
        <v>40</v>
      </c>
      <c r="B13" s="70" t="s">
        <v>85</v>
      </c>
      <c r="C13" s="56" t="e">
        <f t="shared" si="0"/>
        <v>#DIV/0!</v>
      </c>
      <c r="D13" s="58">
        <f t="shared" si="1"/>
        <v>0</v>
      </c>
      <c r="E13" s="46">
        <v>0.25</v>
      </c>
      <c r="F13" s="45">
        <f t="shared" si="2"/>
        <v>0</v>
      </c>
      <c r="G13" s="27">
        <v>0.25</v>
      </c>
      <c r="H13" s="26">
        <f t="shared" si="4"/>
        <v>0</v>
      </c>
      <c r="I13" s="48">
        <v>0.25</v>
      </c>
      <c r="J13" s="92">
        <f>+$M13*I13</f>
        <v>0</v>
      </c>
      <c r="K13" s="104">
        <v>0.25</v>
      </c>
      <c r="L13" s="95">
        <f t="shared" si="5"/>
        <v>0</v>
      </c>
      <c r="M13" s="93">
        <f>Orçamento_Total!I35</f>
        <v>0</v>
      </c>
      <c r="O13" s="41"/>
    </row>
    <row r="14" spans="1:15" ht="22.5" customHeight="1" x14ac:dyDescent="0.2">
      <c r="A14" s="99" t="s">
        <v>41</v>
      </c>
      <c r="B14" s="70" t="s">
        <v>92</v>
      </c>
      <c r="C14" s="56" t="e">
        <f t="shared" si="0"/>
        <v>#DIV/0!</v>
      </c>
      <c r="D14" s="58">
        <f t="shared" si="1"/>
        <v>0</v>
      </c>
      <c r="E14" s="46">
        <v>0.25</v>
      </c>
      <c r="F14" s="45">
        <f t="shared" si="2"/>
        <v>0</v>
      </c>
      <c r="G14" s="27">
        <v>0.25</v>
      </c>
      <c r="H14" s="26">
        <f t="shared" si="4"/>
        <v>0</v>
      </c>
      <c r="I14" s="48">
        <v>0.25</v>
      </c>
      <c r="J14" s="92">
        <f t="shared" si="3"/>
        <v>0</v>
      </c>
      <c r="K14" s="104">
        <v>0.25</v>
      </c>
      <c r="L14" s="95">
        <f>M14*I14</f>
        <v>0</v>
      </c>
      <c r="M14" s="93">
        <f>Orçamento_Total!I39</f>
        <v>0</v>
      </c>
      <c r="O14" s="41"/>
    </row>
    <row r="15" spans="1:15" x14ac:dyDescent="0.2">
      <c r="A15" s="99"/>
      <c r="B15" s="25"/>
      <c r="C15" s="52" t="e">
        <f>C8+C9+C10+C11+C12+C13+C14+0.0001</f>
        <v>#DIV/0!</v>
      </c>
      <c r="D15" s="59">
        <f>SUM(D8:D14)</f>
        <v>0</v>
      </c>
      <c r="E15" s="46"/>
      <c r="F15" s="45"/>
      <c r="G15" s="27"/>
      <c r="H15" s="26"/>
      <c r="I15" s="51"/>
      <c r="J15" s="92"/>
      <c r="K15" s="27"/>
      <c r="L15" s="95"/>
      <c r="M15" s="93"/>
    </row>
    <row r="16" spans="1:15" x14ac:dyDescent="0.2">
      <c r="A16" s="100"/>
      <c r="B16" s="29" t="s">
        <v>34</v>
      </c>
      <c r="C16" s="30"/>
      <c r="D16" s="55"/>
      <c r="E16" s="46" t="e">
        <f>+F16/$M$16</f>
        <v>#DIV/0!</v>
      </c>
      <c r="F16" s="45">
        <f>SUM(F8:F15)</f>
        <v>-0.01</v>
      </c>
      <c r="G16" s="27" t="e">
        <f>+H16/$M$16</f>
        <v>#DIV/0!</v>
      </c>
      <c r="H16" s="26">
        <f>SUM(H8:H15)</f>
        <v>0</v>
      </c>
      <c r="I16" s="48" t="e">
        <f>+J16/$M$16</f>
        <v>#DIV/0!</v>
      </c>
      <c r="J16" s="92">
        <f>SUM(J8:J15)</f>
        <v>-0.01</v>
      </c>
      <c r="K16" s="104" t="e">
        <f>L16/M16</f>
        <v>#DIV/0!</v>
      </c>
      <c r="L16" s="26">
        <f>SUM(L8:L15)</f>
        <v>-0.01</v>
      </c>
      <c r="M16" s="31">
        <f>SUM(M8:M14)</f>
        <v>0</v>
      </c>
    </row>
    <row r="17" spans="1:13" x14ac:dyDescent="0.2">
      <c r="A17" s="100"/>
      <c r="B17" s="32" t="s">
        <v>35</v>
      </c>
      <c r="C17" s="30"/>
      <c r="D17" s="55"/>
      <c r="E17" s="47"/>
      <c r="F17" s="45">
        <f>+F16</f>
        <v>-0.01</v>
      </c>
      <c r="G17" s="28"/>
      <c r="H17" s="26">
        <f>+F17+H16</f>
        <v>-0.01</v>
      </c>
      <c r="I17" s="51"/>
      <c r="J17" s="92">
        <f>+H17+J16</f>
        <v>-0.02</v>
      </c>
      <c r="K17" s="26"/>
      <c r="L17" s="26">
        <f>J17+L16</f>
        <v>-0.03</v>
      </c>
      <c r="M17" s="33"/>
    </row>
    <row r="18" spans="1:13" x14ac:dyDescent="0.2">
      <c r="A18" s="101"/>
      <c r="B18" s="34" t="s">
        <v>36</v>
      </c>
      <c r="C18" s="30"/>
      <c r="D18" s="55"/>
      <c r="E18" s="47"/>
      <c r="F18" s="48" t="e">
        <f>+F17/M16</f>
        <v>#DIV/0!</v>
      </c>
      <c r="G18" s="28"/>
      <c r="H18" s="27" t="e">
        <f>E16+G16</f>
        <v>#DIV/0!</v>
      </c>
      <c r="I18" s="51"/>
      <c r="J18" s="165" t="e">
        <f>H18+I16</f>
        <v>#DIV/0!</v>
      </c>
      <c r="K18" s="94"/>
      <c r="L18" s="94" t="e">
        <f>J18+K16</f>
        <v>#DIV/0!</v>
      </c>
      <c r="M18" s="35"/>
    </row>
    <row r="19" spans="1:13" ht="13.5" thickBot="1" x14ac:dyDescent="0.25">
      <c r="A19" s="102"/>
      <c r="B19" s="36"/>
      <c r="C19" s="36"/>
      <c r="D19" s="36"/>
      <c r="E19" s="37"/>
      <c r="F19" s="38"/>
      <c r="G19" s="37"/>
      <c r="H19" s="38"/>
      <c r="I19" s="37"/>
      <c r="J19" s="38"/>
      <c r="K19" s="38"/>
      <c r="L19" s="38"/>
      <c r="M19" s="39"/>
    </row>
    <row r="20" spans="1:13" x14ac:dyDescent="0.2">
      <c r="A20" s="126" t="s">
        <v>37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8"/>
    </row>
    <row r="21" spans="1:13" x14ac:dyDescent="0.2">
      <c r="A21" s="129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1"/>
    </row>
    <row r="22" spans="1:13" ht="13.5" thickBot="1" x14ac:dyDescent="0.25">
      <c r="A22" s="132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4"/>
    </row>
    <row r="23" spans="1:13" x14ac:dyDescent="0.2">
      <c r="A23" s="135" t="s">
        <v>38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</row>
    <row r="24" spans="1:13" x14ac:dyDescent="0.2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</row>
    <row r="25" spans="1:13" x14ac:dyDescent="0.2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</row>
  </sheetData>
  <sheetProtection algorithmName="SHA-512" hashValue="l3zpZwrh9qns47IkjEnXsiqkf2NSuTnimRRBqLgzJed+jumHFBMrLLJW43umGjZAee6bu3oSAhEJ2Dk32u1dNA==" saltValue="2wnPLE/4hEVcxYhQ6ezo6g==" spinCount="100000" sheet="1" objects="1" scenarios="1"/>
  <mergeCells count="8">
    <mergeCell ref="A6:M6"/>
    <mergeCell ref="A20:M22"/>
    <mergeCell ref="A23:M25"/>
    <mergeCell ref="A1:M1"/>
    <mergeCell ref="A2:M2"/>
    <mergeCell ref="A3:M3"/>
    <mergeCell ref="A4:M4"/>
    <mergeCell ref="A5:M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H16 F16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J26"/>
  <sheetViews>
    <sheetView topLeftCell="A13" workbookViewId="0">
      <selection activeCell="N24" sqref="N24"/>
    </sheetView>
  </sheetViews>
  <sheetFormatPr defaultRowHeight="12.75" x14ac:dyDescent="0.2"/>
  <sheetData>
    <row r="9" spans="1:10" ht="23.25" x14ac:dyDescent="0.35">
      <c r="A9" s="145" t="s">
        <v>42</v>
      </c>
      <c r="B9" s="145"/>
      <c r="C9" s="145"/>
      <c r="D9" s="145"/>
      <c r="E9" s="145"/>
      <c r="F9" s="145"/>
      <c r="G9" s="145"/>
      <c r="H9" s="145"/>
      <c r="I9" s="145"/>
      <c r="J9" s="145"/>
    </row>
    <row r="10" spans="1:10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</row>
    <row r="11" spans="1:10" ht="18.75" x14ac:dyDescent="0.3">
      <c r="A11" s="146" t="s">
        <v>43</v>
      </c>
      <c r="B11" s="147"/>
      <c r="C11" s="147"/>
      <c r="D11" s="147"/>
      <c r="E11" s="147"/>
      <c r="F11" s="147"/>
      <c r="G11" s="147"/>
      <c r="H11" s="147"/>
      <c r="I11" s="147"/>
      <c r="J11" s="148"/>
    </row>
    <row r="12" spans="1:10" x14ac:dyDescent="0.2">
      <c r="A12" s="149" t="s">
        <v>47</v>
      </c>
      <c r="B12" s="150"/>
      <c r="C12" s="150"/>
      <c r="D12" s="150"/>
      <c r="E12" s="150"/>
      <c r="F12" s="150"/>
      <c r="G12" s="150"/>
      <c r="H12" s="150"/>
      <c r="I12" s="150"/>
      <c r="J12" s="151"/>
    </row>
    <row r="13" spans="1:10" x14ac:dyDescent="0.2">
      <c r="A13" s="149"/>
      <c r="B13" s="150"/>
      <c r="C13" s="150"/>
      <c r="D13" s="150"/>
      <c r="E13" s="150"/>
      <c r="F13" s="150"/>
      <c r="G13" s="150"/>
      <c r="H13" s="150"/>
      <c r="I13" s="150"/>
      <c r="J13" s="151"/>
    </row>
    <row r="14" spans="1:10" x14ac:dyDescent="0.2">
      <c r="A14" s="149"/>
      <c r="B14" s="150"/>
      <c r="C14" s="150"/>
      <c r="D14" s="150"/>
      <c r="E14" s="150"/>
      <c r="F14" s="150"/>
      <c r="G14" s="150"/>
      <c r="H14" s="150"/>
      <c r="I14" s="150"/>
      <c r="J14" s="151"/>
    </row>
    <row r="15" spans="1:10" ht="65.25" customHeight="1" x14ac:dyDescent="0.2">
      <c r="A15" s="152"/>
      <c r="B15" s="153"/>
      <c r="C15" s="153"/>
      <c r="D15" s="153"/>
      <c r="E15" s="153"/>
      <c r="F15" s="153"/>
      <c r="G15" s="153"/>
      <c r="H15" s="153"/>
      <c r="I15" s="153"/>
      <c r="J15" s="154"/>
    </row>
    <row r="16" spans="1:10" x14ac:dyDescent="0.2">
      <c r="A16" s="54"/>
      <c r="B16" s="54"/>
      <c r="C16" s="54"/>
      <c r="D16" s="54"/>
      <c r="E16" s="54"/>
      <c r="F16" s="54"/>
      <c r="G16" s="54"/>
      <c r="H16" s="54"/>
      <c r="I16" s="54"/>
      <c r="J16" s="54"/>
    </row>
    <row r="17" spans="1:10" ht="18.75" x14ac:dyDescent="0.2">
      <c r="A17" s="155" t="s">
        <v>44</v>
      </c>
      <c r="B17" s="156"/>
      <c r="C17" s="156"/>
      <c r="D17" s="156"/>
      <c r="E17" s="156"/>
      <c r="F17" s="156"/>
      <c r="G17" s="156"/>
      <c r="H17" s="156"/>
      <c r="I17" s="156"/>
      <c r="J17" s="157"/>
    </row>
    <row r="18" spans="1:10" x14ac:dyDescent="0.2">
      <c r="A18" s="158" t="s">
        <v>48</v>
      </c>
      <c r="B18" s="159"/>
      <c r="C18" s="159"/>
      <c r="D18" s="159"/>
      <c r="E18" s="159"/>
      <c r="F18" s="159"/>
      <c r="G18" s="159"/>
      <c r="H18" s="159"/>
      <c r="I18" s="159"/>
      <c r="J18" s="160"/>
    </row>
    <row r="19" spans="1:10" x14ac:dyDescent="0.2">
      <c r="A19" s="158"/>
      <c r="B19" s="159"/>
      <c r="C19" s="159"/>
      <c r="D19" s="159"/>
      <c r="E19" s="159"/>
      <c r="F19" s="159"/>
      <c r="G19" s="159"/>
      <c r="H19" s="159"/>
      <c r="I19" s="159"/>
      <c r="J19" s="160"/>
    </row>
    <row r="20" spans="1:10" x14ac:dyDescent="0.2">
      <c r="A20" s="158"/>
      <c r="B20" s="159"/>
      <c r="C20" s="159"/>
      <c r="D20" s="159"/>
      <c r="E20" s="159"/>
      <c r="F20" s="159"/>
      <c r="G20" s="159"/>
      <c r="H20" s="159"/>
      <c r="I20" s="159"/>
      <c r="J20" s="160"/>
    </row>
    <row r="21" spans="1:10" ht="73.5" customHeight="1" x14ac:dyDescent="0.2">
      <c r="A21" s="161"/>
      <c r="B21" s="162"/>
      <c r="C21" s="162"/>
      <c r="D21" s="162"/>
      <c r="E21" s="162"/>
      <c r="F21" s="162"/>
      <c r="G21" s="162"/>
      <c r="H21" s="162"/>
      <c r="I21" s="162"/>
      <c r="J21" s="163"/>
    </row>
    <row r="22" spans="1:10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</row>
    <row r="23" spans="1:10" ht="38.25" customHeight="1" x14ac:dyDescent="0.2">
      <c r="A23" s="164" t="s">
        <v>45</v>
      </c>
      <c r="B23" s="164"/>
      <c r="C23" s="164"/>
      <c r="D23" s="164"/>
      <c r="E23" s="164"/>
      <c r="F23" s="164"/>
      <c r="G23" s="164"/>
      <c r="H23" s="164"/>
      <c r="I23" s="164"/>
      <c r="J23" s="164"/>
    </row>
    <row r="24" spans="1:10" ht="18.75" x14ac:dyDescent="0.3">
      <c r="A24" s="144" t="s">
        <v>46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0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</row>
    <row r="26" spans="1:10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</sheetData>
  <mergeCells count="7">
    <mergeCell ref="A24:J24"/>
    <mergeCell ref="A9:J9"/>
    <mergeCell ref="A11:J11"/>
    <mergeCell ref="A12:J15"/>
    <mergeCell ref="A17:J17"/>
    <mergeCell ref="A18:J21"/>
    <mergeCell ref="A23:J2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Orçamento_Total</vt:lpstr>
      <vt:lpstr>Cronograma</vt:lpstr>
      <vt:lpstr>Orientações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Amanda Mari Eugenio da Costa</cp:lastModifiedBy>
  <cp:lastPrinted>2022-06-06T18:25:08Z</cp:lastPrinted>
  <dcterms:created xsi:type="dcterms:W3CDTF">2019-11-26T12:27:30Z</dcterms:created>
  <dcterms:modified xsi:type="dcterms:W3CDTF">2022-08-25T14:35:27Z</dcterms:modified>
</cp:coreProperties>
</file>