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G:\Meu Drive\ENGENHARIA\ENGENHARIA SEMEB\1-ESCOLAS MUNICIPAIS DE BEBEDOURO\EMEF AUGUSTO VIEIRA\PROCESSO REFORMA REFEITORIO_2026\DOC ENVIO 2\"/>
    </mc:Choice>
  </mc:AlternateContent>
  <xr:revisionPtr revIDLastSave="0" documentId="13_ncr:1_{B7B3BB80-A15B-445D-A3DD-FCE953BE8619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PO - REFERENCIAL" sheetId="1" r:id="rId1"/>
    <sheet name="CFF - REFERENCIAL" sheetId="3" r:id="rId2"/>
    <sheet name="PO -  FORNECEDOR" sheetId="2" r:id="rId3"/>
    <sheet name="CFF - FORNECEDOR" sheetId="4" r:id="rId4"/>
    <sheet name="ORCAMENTO VIRTUAL - FDE" sheetId="6" r:id="rId5"/>
    <sheet name="Sheet1" sheetId="5" r:id="rId6"/>
  </sheets>
  <definedNames>
    <definedName name="_xlnm.Print_Area" localSheetId="3">'CFF - FORNECEDOR'!$A$1:$AJ$34</definedName>
    <definedName name="_xlnm.Print_Area" localSheetId="1">'CFF - REFERENCIAL'!$A$1:$AJ$44</definedName>
    <definedName name="_xlnm.Print_Area" localSheetId="2">'PO -  FORNECEDOR'!$A$1:$P$93</definedName>
    <definedName name="_xlnm.Print_Area" localSheetId="0">'PO - REFERENCIAL'!$B$1:$Q$100</definedName>
    <definedName name="_xlnm.Print_Titles" localSheetId="4">'ORCAMENTO VIRTUAL - FDE'!$1:$22</definedName>
    <definedName name="_xlnm.Print_Titles" localSheetId="2">'PO -  FORNECEDOR'!$1:$21</definedName>
    <definedName name="_xlnm.Print_Titles" localSheetId="0">'PO - REFERENCIAL'!$1:$26</definedName>
    <definedName name="_xlnm.Print_Titles" localSheetId="5">Sheet1!$1:$22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8" i="2" l="1"/>
  <c r="B87" i="2"/>
  <c r="B86" i="2"/>
  <c r="B85" i="2"/>
  <c r="B84" i="2"/>
  <c r="B83" i="2"/>
  <c r="B82" i="2"/>
  <c r="O29" i="1"/>
  <c r="O30" i="1"/>
  <c r="O32" i="1"/>
  <c r="O33" i="1"/>
  <c r="O34" i="1"/>
  <c r="O35" i="1"/>
  <c r="O36" i="1"/>
  <c r="O37" i="1"/>
  <c r="O38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1" i="1"/>
  <c r="O72" i="1"/>
  <c r="O73" i="1"/>
  <c r="O74" i="1"/>
  <c r="O76" i="1"/>
  <c r="O77" i="1"/>
  <c r="O78" i="1"/>
  <c r="O79" i="1"/>
  <c r="O80" i="1"/>
  <c r="O82" i="1"/>
  <c r="O83" i="1"/>
  <c r="O84" i="1"/>
  <c r="O75" i="2"/>
  <c r="O74" i="2"/>
  <c r="O73" i="2"/>
  <c r="O72" i="2"/>
  <c r="O71" i="2"/>
  <c r="O68" i="2"/>
  <c r="O67" i="2"/>
  <c r="O66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3" i="2"/>
  <c r="O32" i="2"/>
  <c r="O31" i="2"/>
  <c r="O30" i="2"/>
  <c r="O29" i="2"/>
  <c r="O28" i="2"/>
  <c r="A87" i="2"/>
  <c r="A88" i="2"/>
  <c r="B29" i="3"/>
  <c r="C29" i="3"/>
  <c r="M72" i="2" l="1"/>
  <c r="N72" i="2" s="1"/>
  <c r="M73" i="2"/>
  <c r="N73" i="2" s="1"/>
  <c r="M75" i="2"/>
  <c r="N75" i="2" s="1"/>
  <c r="J72" i="2"/>
  <c r="J73" i="2"/>
  <c r="J74" i="2"/>
  <c r="J75" i="2"/>
  <c r="A72" i="2"/>
  <c r="A73" i="2"/>
  <c r="A74" i="2"/>
  <c r="A75" i="2"/>
  <c r="M52" i="2"/>
  <c r="N52" i="2" s="1"/>
  <c r="M53" i="2"/>
  <c r="N53" i="2" s="1"/>
  <c r="M54" i="2"/>
  <c r="N54" i="2" s="1"/>
  <c r="M55" i="2"/>
  <c r="N55" i="2" s="1"/>
  <c r="P55" i="2" s="1"/>
  <c r="M56" i="2"/>
  <c r="N56" i="2" s="1"/>
  <c r="M57" i="2"/>
  <c r="N57" i="2" s="1"/>
  <c r="M58" i="2"/>
  <c r="N58" i="2" s="1"/>
  <c r="M59" i="2"/>
  <c r="N59" i="2" s="1"/>
  <c r="P59" i="2" s="1"/>
  <c r="M60" i="2"/>
  <c r="N60" i="2" s="1"/>
  <c r="M61" i="2"/>
  <c r="N61" i="2" s="1"/>
  <c r="M62" i="2"/>
  <c r="N62" i="2" s="1"/>
  <c r="M63" i="2"/>
  <c r="N63" i="2" s="1"/>
  <c r="P63" i="2" s="1"/>
  <c r="M64" i="2"/>
  <c r="N64" i="2" s="1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M36" i="2"/>
  <c r="N36" i="2" s="1"/>
  <c r="M37" i="2"/>
  <c r="N37" i="2" s="1"/>
  <c r="M38" i="2"/>
  <c r="N38" i="2" s="1"/>
  <c r="M39" i="2"/>
  <c r="N39" i="2" s="1"/>
  <c r="M40" i="2"/>
  <c r="N40" i="2" s="1"/>
  <c r="M41" i="2"/>
  <c r="N41" i="2" s="1"/>
  <c r="M42" i="2"/>
  <c r="N42" i="2" s="1"/>
  <c r="M43" i="2"/>
  <c r="N43" i="2" s="1"/>
  <c r="M44" i="2"/>
  <c r="N44" i="2" s="1"/>
  <c r="M45" i="2"/>
  <c r="N45" i="2" s="1"/>
  <c r="M46" i="2"/>
  <c r="N46" i="2" s="1"/>
  <c r="M47" i="2"/>
  <c r="N47" i="2" s="1"/>
  <c r="M48" i="2"/>
  <c r="N48" i="2" s="1"/>
  <c r="M49" i="2"/>
  <c r="N49" i="2" s="1"/>
  <c r="M33" i="2"/>
  <c r="N33" i="2" s="1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28" i="2"/>
  <c r="J29" i="2"/>
  <c r="J30" i="2"/>
  <c r="J31" i="2"/>
  <c r="J32" i="2"/>
  <c r="J33" i="2"/>
  <c r="A28" i="2"/>
  <c r="A29" i="2"/>
  <c r="A30" i="2"/>
  <c r="A31" i="2"/>
  <c r="A32" i="2"/>
  <c r="A33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N84" i="1"/>
  <c r="M79" i="2" s="1"/>
  <c r="N79" i="2" s="1"/>
  <c r="N82" i="1"/>
  <c r="M77" i="2" s="1"/>
  <c r="N77" i="2" s="1"/>
  <c r="P78" i="1"/>
  <c r="M78" i="1" s="1"/>
  <c r="Q78" i="1" s="1"/>
  <c r="P77" i="1"/>
  <c r="M77" i="1" s="1"/>
  <c r="Q77" i="1" s="1"/>
  <c r="N79" i="1"/>
  <c r="M74" i="2" s="1"/>
  <c r="N74" i="2" s="1"/>
  <c r="N76" i="1"/>
  <c r="M71" i="2" s="1"/>
  <c r="N71" i="2" s="1"/>
  <c r="N74" i="1"/>
  <c r="M69" i="2" s="1"/>
  <c r="N69" i="2" s="1"/>
  <c r="N73" i="1"/>
  <c r="M68" i="2" s="1"/>
  <c r="N68" i="2" s="1"/>
  <c r="N72" i="1"/>
  <c r="M66" i="2"/>
  <c r="N66" i="2" s="1"/>
  <c r="P69" i="1"/>
  <c r="M69" i="1" s="1"/>
  <c r="Q69" i="1" s="1"/>
  <c r="P68" i="1"/>
  <c r="M68" i="1" s="1"/>
  <c r="Q68" i="1" s="1"/>
  <c r="P67" i="1"/>
  <c r="M67" i="1" s="1"/>
  <c r="Q67" i="1" s="1"/>
  <c r="P66" i="1"/>
  <c r="M66" i="1" s="1"/>
  <c r="Q66" i="1" s="1"/>
  <c r="P65" i="1"/>
  <c r="M65" i="1" s="1"/>
  <c r="Q65" i="1" s="1"/>
  <c r="P64" i="1"/>
  <c r="M64" i="1" s="1"/>
  <c r="Q64" i="1" s="1"/>
  <c r="P63" i="1"/>
  <c r="M63" i="1" s="1"/>
  <c r="Q63" i="1" s="1"/>
  <c r="P62" i="1"/>
  <c r="M62" i="1" s="1"/>
  <c r="Q62" i="1" s="1"/>
  <c r="P61" i="1"/>
  <c r="M61" i="1" s="1"/>
  <c r="Q61" i="1" s="1"/>
  <c r="P60" i="1"/>
  <c r="M60" i="1" s="1"/>
  <c r="Q60" i="1" s="1"/>
  <c r="P59" i="1"/>
  <c r="M59" i="1" s="1"/>
  <c r="Q59" i="1" s="1"/>
  <c r="P58" i="1"/>
  <c r="M58" i="1" s="1"/>
  <c r="Q58" i="1" s="1"/>
  <c r="P57" i="1"/>
  <c r="M57" i="1" s="1"/>
  <c r="Q57" i="1" s="1"/>
  <c r="P56" i="1"/>
  <c r="P54" i="1"/>
  <c r="M54" i="1" s="1"/>
  <c r="Q54" i="1" s="1"/>
  <c r="P53" i="1"/>
  <c r="M53" i="1" s="1"/>
  <c r="Q53" i="1" s="1"/>
  <c r="P52" i="1"/>
  <c r="M52" i="1" s="1"/>
  <c r="Q52" i="1" s="1"/>
  <c r="P51" i="1"/>
  <c r="M51" i="1" s="1"/>
  <c r="Q51" i="1" s="1"/>
  <c r="P50" i="1"/>
  <c r="M50" i="1" s="1"/>
  <c r="Q50" i="1" s="1"/>
  <c r="P49" i="1"/>
  <c r="M49" i="1" s="1"/>
  <c r="Q49" i="1" s="1"/>
  <c r="P48" i="1"/>
  <c r="M48" i="1" s="1"/>
  <c r="Q48" i="1" s="1"/>
  <c r="P47" i="1"/>
  <c r="M47" i="1" s="1"/>
  <c r="Q47" i="1" s="1"/>
  <c r="P46" i="1"/>
  <c r="M46" i="1" s="1"/>
  <c r="Q46" i="1" s="1"/>
  <c r="P45" i="1"/>
  <c r="M45" i="1" s="1"/>
  <c r="Q45" i="1" s="1"/>
  <c r="P44" i="1"/>
  <c r="M44" i="1" s="1"/>
  <c r="Q44" i="1" s="1"/>
  <c r="P43" i="1"/>
  <c r="M43" i="1" s="1"/>
  <c r="Q43" i="1" s="1"/>
  <c r="P42" i="1"/>
  <c r="M42" i="1" s="1"/>
  <c r="Q42" i="1" s="1"/>
  <c r="P41" i="1"/>
  <c r="M41" i="1" s="1"/>
  <c r="Q41" i="1" s="1"/>
  <c r="P38" i="1"/>
  <c r="M38" i="1" s="1"/>
  <c r="Q38" i="1" s="1"/>
  <c r="P37" i="1"/>
  <c r="M37" i="1" s="1"/>
  <c r="P36" i="1"/>
  <c r="M36" i="1" s="1"/>
  <c r="P35" i="1"/>
  <c r="M35" i="1" s="1"/>
  <c r="P34" i="1"/>
  <c r="M34" i="1" s="1"/>
  <c r="P33" i="1"/>
  <c r="M33" i="1" s="1"/>
  <c r="P32" i="1"/>
  <c r="N37" i="1"/>
  <c r="M32" i="2" s="1"/>
  <c r="N32" i="2" s="1"/>
  <c r="P32" i="2" s="1"/>
  <c r="N36" i="1"/>
  <c r="M31" i="2" s="1"/>
  <c r="N31" i="2" s="1"/>
  <c r="P31" i="2" s="1"/>
  <c r="N35" i="1"/>
  <c r="M30" i="2" s="1"/>
  <c r="N30" i="2" s="1"/>
  <c r="P30" i="2" s="1"/>
  <c r="N34" i="1"/>
  <c r="M29" i="2" s="1"/>
  <c r="N29" i="2" s="1"/>
  <c r="P29" i="2" s="1"/>
  <c r="N32" i="1"/>
  <c r="N33" i="1" s="1"/>
  <c r="M28" i="2" s="1"/>
  <c r="N28" i="2" s="1"/>
  <c r="P28" i="2" s="1"/>
  <c r="N29" i="1"/>
  <c r="M24" i="2" s="1"/>
  <c r="N28" i="1"/>
  <c r="M23" i="2" s="1"/>
  <c r="N23" i="2" s="1"/>
  <c r="A50" i="2"/>
  <c r="C90" i="1"/>
  <c r="B90" i="1"/>
  <c r="A19" i="2"/>
  <c r="F17" i="4"/>
  <c r="E14" i="4"/>
  <c r="A14" i="4"/>
  <c r="O79" i="2"/>
  <c r="O78" i="2"/>
  <c r="O77" i="2"/>
  <c r="O69" i="2"/>
  <c r="O35" i="2"/>
  <c r="O27" i="2"/>
  <c r="O23" i="2"/>
  <c r="A22" i="2"/>
  <c r="A26" i="2"/>
  <c r="A34" i="2"/>
  <c r="A65" i="2"/>
  <c r="B31" i="4"/>
  <c r="B30" i="4"/>
  <c r="A31" i="4"/>
  <c r="A30" i="4"/>
  <c r="B29" i="4"/>
  <c r="A29" i="4"/>
  <c r="C93" i="1"/>
  <c r="C92" i="1"/>
  <c r="A28" i="4"/>
  <c r="A27" i="4"/>
  <c r="C91" i="1"/>
  <c r="B91" i="1"/>
  <c r="C89" i="1"/>
  <c r="B89" i="1"/>
  <c r="C88" i="1"/>
  <c r="B88" i="1"/>
  <c r="C87" i="1"/>
  <c r="B22" i="4" s="1"/>
  <c r="B87" i="1"/>
  <c r="A82" i="2" s="1"/>
  <c r="A22" i="4" s="1"/>
  <c r="P84" i="1"/>
  <c r="P83" i="1"/>
  <c r="P82" i="1"/>
  <c r="P80" i="1"/>
  <c r="M80" i="1" s="1"/>
  <c r="Q80" i="1" s="1"/>
  <c r="P79" i="1"/>
  <c r="M79" i="1" s="1"/>
  <c r="P76" i="1"/>
  <c r="P74" i="1"/>
  <c r="P73" i="1"/>
  <c r="P72" i="1"/>
  <c r="P71" i="1"/>
  <c r="P40" i="1"/>
  <c r="P30" i="1"/>
  <c r="P29" i="1"/>
  <c r="M35" i="2"/>
  <c r="N35" i="2" s="1"/>
  <c r="M51" i="2"/>
  <c r="N51" i="2" s="1"/>
  <c r="M67" i="2"/>
  <c r="N67" i="2" s="1"/>
  <c r="M78" i="2"/>
  <c r="N78" i="2" s="1"/>
  <c r="J24" i="2"/>
  <c r="J25" i="2"/>
  <c r="J27" i="2"/>
  <c r="J35" i="2"/>
  <c r="J51" i="2"/>
  <c r="J66" i="2"/>
  <c r="J67" i="2"/>
  <c r="J68" i="2"/>
  <c r="J69" i="2"/>
  <c r="J71" i="2"/>
  <c r="J77" i="2"/>
  <c r="J78" i="2"/>
  <c r="J79" i="2"/>
  <c r="A25" i="2"/>
  <c r="A27" i="2"/>
  <c r="A35" i="2"/>
  <c r="A51" i="2"/>
  <c r="A66" i="2"/>
  <c r="A67" i="2"/>
  <c r="A68" i="2"/>
  <c r="A69" i="2"/>
  <c r="A71" i="2"/>
  <c r="A77" i="2"/>
  <c r="A78" i="2"/>
  <c r="A79" i="2"/>
  <c r="A24" i="2"/>
  <c r="J23" i="2"/>
  <c r="A23" i="2"/>
  <c r="O25" i="2"/>
  <c r="O24" i="2"/>
  <c r="A84" i="2" l="1"/>
  <c r="A24" i="4" s="1"/>
  <c r="B28" i="4"/>
  <c r="B24" i="4"/>
  <c r="A86" i="2"/>
  <c r="A26" i="4" s="1"/>
  <c r="B26" i="4"/>
  <c r="A85" i="2"/>
  <c r="A25" i="4" s="1"/>
  <c r="B25" i="4"/>
  <c r="A83" i="2"/>
  <c r="A23" i="4" s="1"/>
  <c r="B23" i="4"/>
  <c r="B27" i="4"/>
  <c r="P64" i="2"/>
  <c r="P56" i="2"/>
  <c r="P75" i="2"/>
  <c r="P73" i="2"/>
  <c r="P72" i="2"/>
  <c r="P74" i="2"/>
  <c r="P33" i="2"/>
  <c r="Q79" i="1"/>
  <c r="P60" i="2"/>
  <c r="P52" i="2"/>
  <c r="P54" i="2"/>
  <c r="P61" i="2"/>
  <c r="P53" i="2"/>
  <c r="P57" i="2"/>
  <c r="P58" i="2"/>
  <c r="P62" i="2"/>
  <c r="P44" i="2"/>
  <c r="P36" i="2"/>
  <c r="P46" i="2"/>
  <c r="P48" i="2"/>
  <c r="P40" i="2"/>
  <c r="P39" i="2"/>
  <c r="P47" i="2"/>
  <c r="N24" i="2"/>
  <c r="P24" i="2" s="1"/>
  <c r="P45" i="2"/>
  <c r="P37" i="2"/>
  <c r="P38" i="2"/>
  <c r="P43" i="2"/>
  <c r="P42" i="2"/>
  <c r="P49" i="2"/>
  <c r="P41" i="2"/>
  <c r="Q37" i="1"/>
  <c r="N30" i="1"/>
  <c r="Q33" i="1"/>
  <c r="Q34" i="1"/>
  <c r="Q35" i="1"/>
  <c r="M27" i="2"/>
  <c r="N27" i="2" s="1"/>
  <c r="P27" i="2" s="1"/>
  <c r="Q36" i="1"/>
  <c r="P51" i="2"/>
  <c r="P79" i="2"/>
  <c r="P68" i="2"/>
  <c r="P69" i="2"/>
  <c r="P35" i="2"/>
  <c r="P78" i="2"/>
  <c r="P71" i="2"/>
  <c r="P67" i="2"/>
  <c r="P77" i="2"/>
  <c r="P66" i="2"/>
  <c r="P23" i="2"/>
  <c r="M72" i="1"/>
  <c r="Q72" i="1" s="1"/>
  <c r="M40" i="1"/>
  <c r="Q40" i="1" s="1"/>
  <c r="M29" i="1"/>
  <c r="Q29" i="1" s="1"/>
  <c r="M71" i="1"/>
  <c r="Q71" i="1" s="1"/>
  <c r="M73" i="1"/>
  <c r="Q73" i="1" s="1"/>
  <c r="M56" i="1"/>
  <c r="Q56" i="1" s="1"/>
  <c r="M30" i="1"/>
  <c r="M84" i="1"/>
  <c r="Q84" i="1" s="1"/>
  <c r="M83" i="1"/>
  <c r="Q83" i="1" s="1"/>
  <c r="M82" i="1"/>
  <c r="Q82" i="1" s="1"/>
  <c r="M74" i="1"/>
  <c r="Q74" i="1" s="1"/>
  <c r="M32" i="1"/>
  <c r="Q32" i="1" s="1"/>
  <c r="M76" i="1"/>
  <c r="Q76" i="1" s="1"/>
  <c r="P70" i="2" l="1"/>
  <c r="P87" i="2" s="1"/>
  <c r="C27" i="4" s="1"/>
  <c r="P50" i="2"/>
  <c r="P85" i="2" s="1"/>
  <c r="P65" i="2"/>
  <c r="P86" i="2" s="1"/>
  <c r="P26" i="2"/>
  <c r="P83" i="2" s="1"/>
  <c r="P76" i="2"/>
  <c r="P88" i="2" s="1"/>
  <c r="C28" i="4" s="1"/>
  <c r="P34" i="2"/>
  <c r="P84" i="2" s="1"/>
  <c r="C24" i="4" s="1"/>
  <c r="M25" i="2"/>
  <c r="N25" i="2" s="1"/>
  <c r="P25" i="2" s="1"/>
  <c r="P22" i="2" s="1"/>
  <c r="Q30" i="1"/>
  <c r="Q55" i="1"/>
  <c r="Q90" i="1" s="1"/>
  <c r="C25" i="3" s="1"/>
  <c r="Q39" i="1"/>
  <c r="Q89" i="1" s="1"/>
  <c r="C24" i="3" s="1"/>
  <c r="Q81" i="1"/>
  <c r="Q93" i="1" s="1"/>
  <c r="C28" i="3" s="1"/>
  <c r="Q31" i="1"/>
  <c r="Q88" i="1" s="1"/>
  <c r="C23" i="3" s="1"/>
  <c r="Q75" i="1"/>
  <c r="Q92" i="1" s="1"/>
  <c r="C27" i="3" s="1"/>
  <c r="Q70" i="1"/>
  <c r="Q91" i="1" s="1"/>
  <c r="C26" i="3" s="1"/>
  <c r="C29" i="4"/>
  <c r="C30" i="4"/>
  <c r="P28" i="1"/>
  <c r="P82" i="2" l="1"/>
  <c r="P93" i="2" s="1"/>
  <c r="P80" i="2"/>
  <c r="C31" i="4"/>
  <c r="C23" i="4"/>
  <c r="C26" i="4"/>
  <c r="C25" i="4"/>
  <c r="M28" i="1"/>
  <c r="Q28" i="1" s="1"/>
  <c r="Q27" i="1" s="1"/>
  <c r="AI31" i="4"/>
  <c r="AI30" i="4"/>
  <c r="AI29" i="4"/>
  <c r="AI28" i="4"/>
  <c r="AI27" i="4"/>
  <c r="AI26" i="4"/>
  <c r="AI25" i="4"/>
  <c r="AI24" i="4"/>
  <c r="AI23" i="4"/>
  <c r="AI22" i="4"/>
  <c r="J21" i="4"/>
  <c r="M21" i="4" s="1"/>
  <c r="P21" i="4" s="1"/>
  <c r="S21" i="4" s="1"/>
  <c r="V21" i="4" s="1"/>
  <c r="Y21" i="4" s="1"/>
  <c r="AB21" i="4" s="1"/>
  <c r="AE21" i="4" s="1"/>
  <c r="AH21" i="4" s="1"/>
  <c r="AI23" i="3"/>
  <c r="B30" i="3"/>
  <c r="B31" i="3"/>
  <c r="B32" i="3"/>
  <c r="J21" i="3"/>
  <c r="M21" i="3" s="1"/>
  <c r="P21" i="3" s="1"/>
  <c r="S21" i="3" s="1"/>
  <c r="V21" i="3" s="1"/>
  <c r="Y21" i="3" s="1"/>
  <c r="AB21" i="3" s="1"/>
  <c r="AE21" i="3" s="1"/>
  <c r="AH21" i="3" s="1"/>
  <c r="Q19" i="1" l="1"/>
  <c r="Q85" i="1"/>
  <c r="Q87" i="1"/>
  <c r="Q94" i="1" s="1"/>
  <c r="C22" i="4"/>
  <c r="R24" i="4"/>
  <c r="U24" i="4"/>
  <c r="L24" i="4"/>
  <c r="X24" i="4"/>
  <c r="F24" i="4"/>
  <c r="AD24" i="4"/>
  <c r="I24" i="4"/>
  <c r="AG24" i="4"/>
  <c r="O24" i="4"/>
  <c r="AA24" i="4"/>
  <c r="O28" i="1"/>
  <c r="I24" i="3" l="1"/>
  <c r="AD24" i="3"/>
  <c r="O24" i="3"/>
  <c r="U24" i="3"/>
  <c r="L24" i="3"/>
  <c r="AA24" i="3"/>
  <c r="R24" i="3"/>
  <c r="AG24" i="3"/>
  <c r="X24" i="3"/>
  <c r="O31" i="4"/>
  <c r="U31" i="4"/>
  <c r="L31" i="4"/>
  <c r="AA31" i="4"/>
  <c r="I31" i="4"/>
  <c r="X31" i="4"/>
  <c r="AG31" i="4"/>
  <c r="R31" i="4"/>
  <c r="F31" i="4"/>
  <c r="AD31" i="4"/>
  <c r="F30" i="4"/>
  <c r="I30" i="4"/>
  <c r="U30" i="4"/>
  <c r="AA30" i="4"/>
  <c r="AG30" i="4"/>
  <c r="AD30" i="4"/>
  <c r="O30" i="4"/>
  <c r="X30" i="4"/>
  <c r="R30" i="4"/>
  <c r="L30" i="4"/>
  <c r="R29" i="4"/>
  <c r="X29" i="4"/>
  <c r="AA29" i="4"/>
  <c r="U29" i="4"/>
  <c r="I29" i="4"/>
  <c r="AG29" i="4"/>
  <c r="AD29" i="4"/>
  <c r="F29" i="4"/>
  <c r="O29" i="4"/>
  <c r="L29" i="4"/>
  <c r="AA28" i="4"/>
  <c r="U28" i="4"/>
  <c r="L28" i="4"/>
  <c r="F28" i="4"/>
  <c r="X28" i="4"/>
  <c r="AG28" i="4"/>
  <c r="AD28" i="4"/>
  <c r="I28" i="4"/>
  <c r="O28" i="4"/>
  <c r="R28" i="4"/>
  <c r="F27" i="4"/>
  <c r="AA27" i="4"/>
  <c r="R27" i="4"/>
  <c r="X27" i="4"/>
  <c r="AD27" i="4"/>
  <c r="AG27" i="4"/>
  <c r="O27" i="4"/>
  <c r="U27" i="4"/>
  <c r="L27" i="4"/>
  <c r="I27" i="4"/>
  <c r="U26" i="4"/>
  <c r="I26" i="4"/>
  <c r="AD26" i="4"/>
  <c r="X26" i="4"/>
  <c r="AG26" i="4"/>
  <c r="O26" i="4"/>
  <c r="F26" i="4"/>
  <c r="L26" i="4"/>
  <c r="R26" i="4"/>
  <c r="AA26" i="4"/>
  <c r="U25" i="4"/>
  <c r="R25" i="4"/>
  <c r="L25" i="4"/>
  <c r="F25" i="4"/>
  <c r="O25" i="4"/>
  <c r="X25" i="4"/>
  <c r="AG25" i="4"/>
  <c r="AD25" i="4"/>
  <c r="AA25" i="4"/>
  <c r="I25" i="4"/>
  <c r="AJ24" i="4"/>
  <c r="U23" i="4"/>
  <c r="AA23" i="4"/>
  <c r="AG23" i="4"/>
  <c r="AD23" i="4"/>
  <c r="F23" i="4"/>
  <c r="O23" i="4"/>
  <c r="R23" i="4"/>
  <c r="X23" i="4"/>
  <c r="L23" i="4"/>
  <c r="I23" i="4"/>
  <c r="P19" i="2"/>
  <c r="AJ31" i="4" l="1"/>
  <c r="AJ30" i="4"/>
  <c r="AJ29" i="4"/>
  <c r="AJ28" i="4"/>
  <c r="AJ27" i="4"/>
  <c r="AJ26" i="4"/>
  <c r="AJ25" i="4"/>
  <c r="AJ23" i="4"/>
  <c r="K16" i="2"/>
  <c r="P18" i="2"/>
  <c r="K18" i="2" s="1"/>
  <c r="C32" i="3"/>
  <c r="C31" i="3"/>
  <c r="C30" i="3"/>
  <c r="AD29" i="3" l="1"/>
  <c r="I29" i="3"/>
  <c r="O32" i="3"/>
  <c r="AA32" i="3"/>
  <c r="I32" i="3"/>
  <c r="R32" i="3"/>
  <c r="X32" i="3"/>
  <c r="U32" i="3"/>
  <c r="AD32" i="3"/>
  <c r="AG32" i="3"/>
  <c r="L32" i="3"/>
  <c r="R31" i="3"/>
  <c r="AA31" i="3"/>
  <c r="AG31" i="3"/>
  <c r="X31" i="3"/>
  <c r="L31" i="3"/>
  <c r="U31" i="3"/>
  <c r="I31" i="3"/>
  <c r="O31" i="3"/>
  <c r="AD31" i="3"/>
  <c r="O30" i="3"/>
  <c r="AG30" i="3"/>
  <c r="R30" i="3"/>
  <c r="X30" i="3"/>
  <c r="AD30" i="3"/>
  <c r="U30" i="3"/>
  <c r="AA30" i="3"/>
  <c r="L30" i="3"/>
  <c r="I30" i="3"/>
  <c r="U29" i="3"/>
  <c r="O29" i="3"/>
  <c r="X29" i="3"/>
  <c r="AG29" i="3"/>
  <c r="R29" i="3"/>
  <c r="AA29" i="3"/>
  <c r="L29" i="3"/>
  <c r="AA22" i="4"/>
  <c r="AA32" i="4" s="1"/>
  <c r="O22" i="4"/>
  <c r="O32" i="4" s="1"/>
  <c r="R22" i="4"/>
  <c r="R32" i="4" s="1"/>
  <c r="L22" i="4"/>
  <c r="L32" i="4" s="1"/>
  <c r="I22" i="4"/>
  <c r="I32" i="4" s="1"/>
  <c r="AD22" i="4"/>
  <c r="AD32" i="4" s="1"/>
  <c r="F22" i="4"/>
  <c r="AG22" i="4"/>
  <c r="AG32" i="4" s="1"/>
  <c r="X22" i="4"/>
  <c r="X32" i="4" s="1"/>
  <c r="C32" i="4"/>
  <c r="D22" i="4" s="1"/>
  <c r="U22" i="4"/>
  <c r="U32" i="4" s="1"/>
  <c r="I25" i="3" l="1"/>
  <c r="AD25" i="3"/>
  <c r="I27" i="3"/>
  <c r="AD27" i="3"/>
  <c r="AD28" i="3"/>
  <c r="I28" i="3"/>
  <c r="I26" i="3"/>
  <c r="AD26" i="3"/>
  <c r="U28" i="3"/>
  <c r="R28" i="3"/>
  <c r="O28" i="3"/>
  <c r="AG28" i="3"/>
  <c r="X28" i="3"/>
  <c r="AA28" i="3"/>
  <c r="L28" i="3"/>
  <c r="L27" i="3"/>
  <c r="X27" i="3"/>
  <c r="U27" i="3"/>
  <c r="R27" i="3"/>
  <c r="AG27" i="3"/>
  <c r="AA27" i="3"/>
  <c r="O27" i="3"/>
  <c r="U26" i="3"/>
  <c r="AG26" i="3"/>
  <c r="AA26" i="3"/>
  <c r="R26" i="3"/>
  <c r="X26" i="3"/>
  <c r="O26" i="3"/>
  <c r="L26" i="3"/>
  <c r="O25" i="3"/>
  <c r="L25" i="3"/>
  <c r="AG25" i="3"/>
  <c r="R25" i="3"/>
  <c r="X25" i="3"/>
  <c r="U25" i="3"/>
  <c r="AA25" i="3"/>
  <c r="T32" i="4"/>
  <c r="AF32" i="4"/>
  <c r="AC32" i="4"/>
  <c r="K32" i="4"/>
  <c r="W32" i="4"/>
  <c r="Z32" i="4"/>
  <c r="H32" i="4"/>
  <c r="AJ22" i="4"/>
  <c r="F32" i="4"/>
  <c r="I33" i="4" s="1"/>
  <c r="L33" i="4" s="1"/>
  <c r="O33" i="4" s="1"/>
  <c r="R33" i="4" s="1"/>
  <c r="U33" i="4" s="1"/>
  <c r="X33" i="4" s="1"/>
  <c r="AA33" i="4" s="1"/>
  <c r="AD33" i="4" s="1"/>
  <c r="AG33" i="4" s="1"/>
  <c r="Q32" i="4"/>
  <c r="D26" i="4"/>
  <c r="D28" i="4"/>
  <c r="D30" i="4"/>
  <c r="D27" i="4"/>
  <c r="D31" i="4"/>
  <c r="D29" i="4"/>
  <c r="D23" i="4"/>
  <c r="D25" i="4"/>
  <c r="D24" i="4"/>
  <c r="N32" i="4"/>
  <c r="I23" i="3" l="1"/>
  <c r="AD23" i="3"/>
  <c r="U23" i="3"/>
  <c r="AA23" i="3"/>
  <c r="AG23" i="3"/>
  <c r="L23" i="3"/>
  <c r="O23" i="3"/>
  <c r="R23" i="3"/>
  <c r="X23" i="3"/>
  <c r="F23" i="3"/>
  <c r="C22" i="3"/>
  <c r="C33" i="3" s="1"/>
  <c r="AJ32" i="4"/>
  <c r="E32" i="4"/>
  <c r="AI32" i="4" s="1"/>
  <c r="AI24" i="3"/>
  <c r="F24" i="3"/>
  <c r="AJ24" i="3" s="1"/>
  <c r="AI25" i="3"/>
  <c r="F25" i="3"/>
  <c r="AJ25" i="3" s="1"/>
  <c r="AI26" i="3"/>
  <c r="F26" i="3"/>
  <c r="AJ26" i="3" s="1"/>
  <c r="AI27" i="3"/>
  <c r="F27" i="3"/>
  <c r="AJ23" i="3" l="1"/>
  <c r="R22" i="3"/>
  <c r="R33" i="3" s="1"/>
  <c r="F22" i="3"/>
  <c r="D22" i="3"/>
  <c r="AA22" i="3"/>
  <c r="AA33" i="3" s="1"/>
  <c r="AG22" i="3"/>
  <c r="AG33" i="3" s="1"/>
  <c r="I22" i="3"/>
  <c r="I33" i="3" s="1"/>
  <c r="U22" i="3"/>
  <c r="U33" i="3" s="1"/>
  <c r="X22" i="3"/>
  <c r="X33" i="3" s="1"/>
  <c r="AD22" i="3"/>
  <c r="AD33" i="3" s="1"/>
  <c r="O22" i="3"/>
  <c r="O33" i="3" s="1"/>
  <c r="H33" i="4"/>
  <c r="K33" i="4" s="1"/>
  <c r="N33" i="4" s="1"/>
  <c r="Q33" i="4" s="1"/>
  <c r="T33" i="4" s="1"/>
  <c r="W33" i="4" s="1"/>
  <c r="Z33" i="4" s="1"/>
  <c r="AC33" i="4" s="1"/>
  <c r="AF33" i="4" s="1"/>
  <c r="AJ27" i="3"/>
  <c r="AI28" i="3"/>
  <c r="F28" i="3"/>
  <c r="AJ28" i="3" s="1"/>
  <c r="AI29" i="3"/>
  <c r="F29" i="3"/>
  <c r="AJ29" i="3" s="1"/>
  <c r="AI30" i="3"/>
  <c r="F30" i="3"/>
  <c r="AJ30" i="3" s="1"/>
  <c r="AI31" i="3"/>
  <c r="F31" i="3"/>
  <c r="AJ31" i="3" s="1"/>
  <c r="AI32" i="3"/>
  <c r="F32" i="3"/>
  <c r="AJ32" i="3" s="1"/>
  <c r="F33" i="3" l="1"/>
  <c r="E33" i="3" s="1"/>
  <c r="T33" i="3"/>
  <c r="AF33" i="3"/>
  <c r="H33" i="3"/>
  <c r="Z33" i="3"/>
  <c r="AC33" i="3"/>
  <c r="W33" i="3"/>
  <c r="N33" i="3"/>
  <c r="Q33" i="3"/>
  <c r="D31" i="3"/>
  <c r="D26" i="3"/>
  <c r="D30" i="3"/>
  <c r="D23" i="3"/>
  <c r="D32" i="3"/>
  <c r="D27" i="3"/>
  <c r="D29" i="3"/>
  <c r="D25" i="3"/>
  <c r="D24" i="3"/>
  <c r="D28" i="3"/>
  <c r="AI22" i="3"/>
  <c r="L22" i="3"/>
  <c r="AJ22" i="3" l="1"/>
  <c r="AJ33" i="3" s="1"/>
  <c r="L33" i="3"/>
  <c r="H34" i="3"/>
  <c r="I34" i="3"/>
  <c r="L34" i="3" l="1"/>
  <c r="O34" i="3" s="1"/>
  <c r="R34" i="3" s="1"/>
  <c r="U34" i="3" s="1"/>
  <c r="X34" i="3" s="1"/>
  <c r="AA34" i="3" s="1"/>
  <c r="AD34" i="3" s="1"/>
  <c r="AG34" i="3" s="1"/>
  <c r="K33" i="3"/>
  <c r="AI33" i="3" s="1"/>
  <c r="K34" i="3" l="1"/>
  <c r="N34" i="3" s="1"/>
  <c r="Q34" i="3" s="1"/>
  <c r="T34" i="3" s="1"/>
  <c r="W34" i="3" s="1"/>
  <c r="Z34" i="3" s="1"/>
  <c r="AC34" i="3" s="1"/>
  <c r="AF34" i="3" s="1"/>
  <c r="L17" i="1"/>
  <c r="Q18" i="1" l="1"/>
  <c r="L18" i="1" s="1"/>
  <c r="L16" i="1"/>
</calcChain>
</file>

<file path=xl/sharedStrings.xml><?xml version="1.0" encoding="utf-8"?>
<sst xmlns="http://schemas.openxmlformats.org/spreadsheetml/2006/main" count="945" uniqueCount="335">
  <si>
    <t>Localidade: SAO PAULO - SP</t>
  </si>
  <si>
    <t>M2</t>
  </si>
  <si>
    <t>SEM desoneração</t>
  </si>
  <si>
    <t>COM desoneração</t>
  </si>
  <si>
    <t>Unid.</t>
  </si>
  <si>
    <t>Descrição da Composição</t>
  </si>
  <si>
    <t>Código</t>
  </si>
  <si>
    <t>QUANT.</t>
  </si>
  <si>
    <t>BDI %</t>
  </si>
  <si>
    <t>VALOR TOTAL</t>
  </si>
  <si>
    <t>VALOR TOTAL + BDI</t>
  </si>
  <si>
    <t>RECUSOS PROPRIOS</t>
  </si>
  <si>
    <t>EMENDA PARLAMENTAR - REPASSE</t>
  </si>
  <si>
    <t>VALOR TOTAL DA OBRA</t>
  </si>
  <si>
    <t>M3</t>
  </si>
  <si>
    <t>M</t>
  </si>
  <si>
    <t>KG</t>
  </si>
  <si>
    <t>ESQUADRIAS</t>
  </si>
  <si>
    <t>PINTURA</t>
  </si>
  <si>
    <t>PO - PLANILHA ORÇAMENTARIA</t>
  </si>
  <si>
    <t>Orçamento Base para Licitação</t>
  </si>
  <si>
    <t>AÇÃO / MODALIDADE</t>
  </si>
  <si>
    <t>OBJETO</t>
  </si>
  <si>
    <t>BEBEDOURO SP</t>
  </si>
  <si>
    <t>MUNICÍPIO / UF</t>
  </si>
  <si>
    <t>LOCALIDADE / ENDEREÇO</t>
  </si>
  <si>
    <t>PREPONENTE / TOMADOR</t>
  </si>
  <si>
    <t>PREFEITURA MUNICIPAL DE BEBEDOURO SP</t>
  </si>
  <si>
    <t>ANGELICA LAINETTI MASSARO</t>
  </si>
  <si>
    <t>RAPHAEL LEAL SANCHES</t>
  </si>
  <si>
    <t>DIRETORA DE DEPTO DE EDUCACAO</t>
  </si>
  <si>
    <t>Á EXECUTAR</t>
  </si>
  <si>
    <t xml:space="preserve">TOTAL </t>
  </si>
  <si>
    <t>Código Atividade</t>
  </si>
  <si>
    <t>Descrição da Atividade</t>
  </si>
  <si>
    <t>Valor Orçado</t>
  </si>
  <si>
    <t>AT/ET ET/TT</t>
  </si>
  <si>
    <t>%</t>
  </si>
  <si>
    <t>Mês</t>
  </si>
  <si>
    <t>01.00.000</t>
  </si>
  <si>
    <t>02.00.000</t>
  </si>
  <si>
    <t>03.00.000</t>
  </si>
  <si>
    <t>04.00.000</t>
  </si>
  <si>
    <t>05.00.000</t>
  </si>
  <si>
    <t>06.00.000</t>
  </si>
  <si>
    <t>07.00.000</t>
  </si>
  <si>
    <t>08.00.000</t>
  </si>
  <si>
    <t>09.00.000</t>
  </si>
  <si>
    <t>10.00.000</t>
  </si>
  <si>
    <t>11.00.000</t>
  </si>
  <si>
    <t>VALOR TOTAL DO ORÇAMENTO:</t>
  </si>
  <si>
    <t>CFF - CRONOGRAMA FISICO-FIANCEIRO</t>
  </si>
  <si>
    <t>CRONOGRAMA Base para Licitação</t>
  </si>
  <si>
    <t>RECURSOS PROPRIOS</t>
  </si>
  <si>
    <t>01.05.001</t>
  </si>
  <si>
    <t>ESCAVACAO MANUAL - PROFUNDIDADE ATE 1.80 M</t>
  </si>
  <si>
    <t>Resumo</t>
  </si>
  <si>
    <r>
      <t xml:space="preserve">Os valores de </t>
    </r>
    <r>
      <rPr>
        <b/>
        <sz val="9"/>
        <color indexed="8"/>
        <rFont val="Arial"/>
        <family val="2"/>
      </rPr>
      <t xml:space="preserve">Material e M.Obra </t>
    </r>
    <r>
      <rPr>
        <sz val="9"/>
        <color indexed="8"/>
        <rFont val="Arial"/>
        <family val="2"/>
      </rPr>
      <t xml:space="preserve">estão com BDI e L.Sociais = zero </t>
    </r>
    <r>
      <rPr>
        <b/>
        <sz val="9"/>
        <color indexed="8"/>
        <rFont val="Arial"/>
        <family val="2"/>
      </rPr>
      <t>(Valores Arredondados)</t>
    </r>
  </si>
  <si>
    <t>Produtos Técnicos - Orçamento Virtual</t>
  </si>
  <si>
    <t>Orçamento (FDE)</t>
  </si>
  <si>
    <t>Data Base:</t>
  </si>
  <si>
    <t>Julho/2025</t>
  </si>
  <si>
    <t>Orçamento (Proposta)</t>
  </si>
  <si>
    <t>%Variação</t>
  </si>
  <si>
    <t>Serviço</t>
  </si>
  <si>
    <t xml:space="preserve">   Preço      (FDE)   </t>
  </si>
  <si>
    <t>Qtd.</t>
  </si>
  <si>
    <t xml:space="preserve">    Preço       (Proposta)</t>
  </si>
  <si>
    <r>
      <t xml:space="preserve">       Total       
</t>
    </r>
    <r>
      <rPr>
        <b/>
        <sz val="10"/>
        <color indexed="8"/>
        <rFont val="Arial"/>
        <family val="2"/>
      </rPr>
      <t xml:space="preserve">  (Prooposta) </t>
    </r>
  </si>
  <si>
    <t>% Variacao</t>
  </si>
  <si>
    <t>%ABC</t>
  </si>
  <si>
    <t>Material</t>
  </si>
  <si>
    <t>Mão Obra</t>
  </si>
  <si>
    <t>01.05.002</t>
  </si>
  <si>
    <t>ESCAVACAO MANUAL - PROFUNDIDADE ALEM DE 1.80 M</t>
  </si>
  <si>
    <t>02.03.001</t>
  </si>
  <si>
    <t>FORMA DE MADEIRA MACICA</t>
  </si>
  <si>
    <t>02.04.002</t>
  </si>
  <si>
    <t>ACO CA 50 (A OU B) FYK= 500 M PA</t>
  </si>
  <si>
    <t>02.04.099</t>
  </si>
  <si>
    <t>ARMADURAS</t>
  </si>
  <si>
    <t>MV</t>
  </si>
  <si>
    <t>02.05.018</t>
  </si>
  <si>
    <t>CONCRETO DOSADO E LANCADO FCK=25MPA</t>
  </si>
  <si>
    <t>02.07.002</t>
  </si>
  <si>
    <t>IMPERM RESP ALV EMBAS C/ CIM-AREIA 1-3 HIDROFUGO/TINTA BETUMINOSA</t>
  </si>
  <si>
    <t>02.50.001</t>
  </si>
  <si>
    <t>DEMOLIÇÃO DE CONCRETO SIMPLES (MANUAL)</t>
  </si>
  <si>
    <t>02.50.099</t>
  </si>
  <si>
    <t>DEMOLICOES</t>
  </si>
  <si>
    <t>03.03.099</t>
  </si>
  <si>
    <t>CONCRETOS</t>
  </si>
  <si>
    <t>03.80.099</t>
  </si>
  <si>
    <t>SERVICOS SUPER ESTRUTURA - CONSERVACAO</t>
  </si>
  <si>
    <t>04.01.072</t>
  </si>
  <si>
    <t>ALVENARIA DE TIJOLO CERAMICO FURADO (BAIANO) ESP.NOM 15 CM</t>
  </si>
  <si>
    <t>04.03.009</t>
  </si>
  <si>
    <t>DV-07 DIVISÓRIA DE GRANILITE</t>
  </si>
  <si>
    <t>04.03.028</t>
  </si>
  <si>
    <t>DIVISORIA DE  PLACA DE GESSO ACARTONADO STANDARD 15MM ESPESSURA 100/70  COM LÃ MINERAL. FORNECIDA E INSTALADA</t>
  </si>
  <si>
    <t>04.03.099</t>
  </si>
  <si>
    <t>PLACAS DIVISORIAS</t>
  </si>
  <si>
    <t>04.50.011</t>
  </si>
  <si>
    <t>DEMOLIÇÃO DE DIVISÓRIAS EM PLACAS PARA SANITÁRIOS</t>
  </si>
  <si>
    <t>04.60.010</t>
  </si>
  <si>
    <t>RETIRADA DE DIVISÓRIAS EM CHAPAS DE MADEIRA, INCLUSIVE ENTARUGAMENTO</t>
  </si>
  <si>
    <t>04.60.099</t>
  </si>
  <si>
    <t>RETIRADAS</t>
  </si>
  <si>
    <t>05.01.004</t>
  </si>
  <si>
    <t>PM-04 PORTA DE MADEIRA SARRAFEADA P/ PINT. BAT. MADEIRA L=82CM</t>
  </si>
  <si>
    <t>UN</t>
  </si>
  <si>
    <t>05.60.001</t>
  </si>
  <si>
    <t>RETIRADA DE FOLHAS DE PORTAS OU JANELAS</t>
  </si>
  <si>
    <t>05.80.099</t>
  </si>
  <si>
    <t>SERVICOS DE ELEMENTOS DE MADEIRA/COMPONENTES - CONSERVACAO</t>
  </si>
  <si>
    <t>06.01.004</t>
  </si>
  <si>
    <t>EF-04 ESQUADRIA DE FERRO 180X60CM</t>
  </si>
  <si>
    <t>06.02.020</t>
  </si>
  <si>
    <t>PORTA DE FERRO (TIPO PF-11)</t>
  </si>
  <si>
    <t>06.02.063</t>
  </si>
  <si>
    <t>PORTÃO EM GRADIL ELETROFUNDIDO</t>
  </si>
  <si>
    <t>06.03.018</t>
  </si>
  <si>
    <t>TP-03 TELA DE PROTEÇÃO ARAME GALVANIZADO ONDULADO  - REQUADRO DE FERRO</t>
  </si>
  <si>
    <t>06.80.099</t>
  </si>
  <si>
    <t>SERVICOS EM ELEMENTOS METALICOS/COMPONENTES - CONSERVACAO</t>
  </si>
  <si>
    <t>07.02.004</t>
  </si>
  <si>
    <t xml:space="preserve">FORNECIMENTO E MONTAGEM DE ESTRUTURA METALICA COM AÇO NAO PATINAVEL (ASTM A36/A570)      </t>
  </si>
  <si>
    <t>07.03.099</t>
  </si>
  <si>
    <t>COBERTURAS</t>
  </si>
  <si>
    <t>07.03.135</t>
  </si>
  <si>
    <t>TELHA GALVALUME / ACO GALV SANDUICHE  E=30MM  (PIR)  TRAPEZ H=40MM NAS DUAS FACES  E= 0,50MM COM PINT FACES APARENTES</t>
  </si>
  <si>
    <t>07.04.099</t>
  </si>
  <si>
    <t>PECAS PARA COBERTURA</t>
  </si>
  <si>
    <t>07.04.124</t>
  </si>
  <si>
    <t>RUFO DENTADO ACO GALV PINT PO/COIL-COATING E=0,50MM CORTE ATE 600MM</t>
  </si>
  <si>
    <t>07.60.061</t>
  </si>
  <si>
    <t>RETIRADA DE TELHAS OND DE FIBRO-CIM/PLAST OU ALUM/PLANA PRE FAB - S/REAPROV</t>
  </si>
  <si>
    <t>08.02.001</t>
  </si>
  <si>
    <t>AG-04 ABRIGO PARA GAS COM 2 CILINDROS DE 45 KG</t>
  </si>
  <si>
    <t>08.03.017</t>
  </si>
  <si>
    <t>TUBO PVC RÍGIDO JUNTA SOLDÁVEL DE 32 INCL CONEXÕES</t>
  </si>
  <si>
    <t>08.03.099</t>
  </si>
  <si>
    <t>SERVICOS EM REDE DE AGUA FRIA</t>
  </si>
  <si>
    <t>08.04.025</t>
  </si>
  <si>
    <t>REGISTRO DE GAVETA COM CANOPLA CROMADA DN 40MM (1 1/2")</t>
  </si>
  <si>
    <t>08.04.052</t>
  </si>
  <si>
    <t>VALVULA DE DESCARGA C/REG INCORP DN 40MM (1 1/2") C/ ACAB SIMPLES</t>
  </si>
  <si>
    <t>08.09.016</t>
  </si>
  <si>
    <t>TUBO PVC NORMAL "SN" JUNTA ELÁSTICA DN 50 INCL CONEXÕES</t>
  </si>
  <si>
    <t>08.09.018</t>
  </si>
  <si>
    <t>TUBO PVC NORMAL "SN" JUNTA ELÁSTICA DN 100 INCL CONEXÕES</t>
  </si>
  <si>
    <t>08.10.007</t>
  </si>
  <si>
    <t>CAIXA SIFONADA DE PVC DN 150X150X50MM COM GRELHA DE PVC CROMADO</t>
  </si>
  <si>
    <t>08.10.049</t>
  </si>
  <si>
    <t>RALO SECO CONICO PVC DN 100MM C/GRELHA PVC CROMADO</t>
  </si>
  <si>
    <t>08.10.099</t>
  </si>
  <si>
    <t>SERVICOS EM REDE DE ESGOTO</t>
  </si>
  <si>
    <t>08.13.099</t>
  </si>
  <si>
    <t>SERVICOS EM RESERVATORIOS</t>
  </si>
  <si>
    <t>08.14.101</t>
  </si>
  <si>
    <t>CAIXA DÁGUA CÔNICA POLIETILENO CAPACIDADE DE 500L INCLUSIVE TAMPA</t>
  </si>
  <si>
    <t>08.16.001</t>
  </si>
  <si>
    <t>BACIA SIFONADA DE LOUCA BRANCA (VDR 6L) C/ ASSENTO</t>
  </si>
  <si>
    <t>08.16.010</t>
  </si>
  <si>
    <t>LAVATORIO DE LOUCA BRANCA SEM COLUNA C/ TORNEIRA DE FECHAM AUTOMATICO</t>
  </si>
  <si>
    <t>08.16.046</t>
  </si>
  <si>
    <t>TANQUE DE LOUCA BRANCA,GRANDE C/COLUNA</t>
  </si>
  <si>
    <t>08.16.054</t>
  </si>
  <si>
    <t>BR-08 BACIA PARA SANITARIO ACESSIVEL</t>
  </si>
  <si>
    <t>CJ</t>
  </si>
  <si>
    <t>08.16.056</t>
  </si>
  <si>
    <t>BR-10 LAVATORIO (CANTO) ACESSIVEL</t>
  </si>
  <si>
    <t>08.17.030</t>
  </si>
  <si>
    <t>TAMPO PARA PIA MARMORE NACIONAL ESPESSURA DE 3 CM</t>
  </si>
  <si>
    <t>08.17.038</t>
  </si>
  <si>
    <t>CHUVEIRO SIMPLES C/ARTICULACAO, LATAO CROMADO DN 15MM (1/2")</t>
  </si>
  <si>
    <t>08.17.051</t>
  </si>
  <si>
    <t>BEBEDOURO ELETRICO COM CAPACIDADE DE 80 L</t>
  </si>
  <si>
    <t>08.60.011</t>
  </si>
  <si>
    <t>RETIRADA DE APARELHOS SANITÁRIOS INCLUINDO ACESSÓRIOS</t>
  </si>
  <si>
    <t>09.03.008</t>
  </si>
  <si>
    <t>CABO DE 70 MM2 750V (ISOLAÇAO NAO HALOGENADO)</t>
  </si>
  <si>
    <t>09.03.050</t>
  </si>
  <si>
    <t>ELETRODUTO DE PVC RIGIDO ROSCAVEL DE 60MM - INCL CONEXOES</t>
  </si>
  <si>
    <t>09.04.006</t>
  </si>
  <si>
    <t>CAIXA EM CHAPA DE AÇO 16 COM PORTA E FECHO</t>
  </si>
  <si>
    <t>09.04.021</t>
  </si>
  <si>
    <t>QUADRO GERAL - DISJUNTOR TERMO MAGNETICO 3X200A</t>
  </si>
  <si>
    <t>09.04.038</t>
  </si>
  <si>
    <t>INTERRUPTOR AUTOM. DIFERENCIAL (DISPOSITIVO DR) 40A/300 mA</t>
  </si>
  <si>
    <t>09.04.044</t>
  </si>
  <si>
    <t>QUADRO GERAL-BARRAMENTO DE 200 A</t>
  </si>
  <si>
    <t>09.04.091</t>
  </si>
  <si>
    <t>DISJUNTOR BIPOLAR TERMOMAGNETICO 2X10A A 2X50A</t>
  </si>
  <si>
    <t>09.04.099</t>
  </si>
  <si>
    <t>SERVICOS DE QUADRO GERAL</t>
  </si>
  <si>
    <t>09.05.003</t>
  </si>
  <si>
    <t>ELETROD ACO GALV QUENTE (NBR 5624) 25 MM (1") - INCL CONEXOES</t>
  </si>
  <si>
    <t>09.05.014</t>
  </si>
  <si>
    <t>ELETRODUTO DE PVC RIGIDO ROSCAVEL DE 32MM - INCL CONEXOES</t>
  </si>
  <si>
    <t>09.05.022</t>
  </si>
  <si>
    <t>ELETROCALHA LISA CHAPA 24 (0,65MM) PRE ZINCADA 100X50MM INCL. ACESSORIOS E TAMPA DE ENCAIXE .</t>
  </si>
  <si>
    <t>09.05.099</t>
  </si>
  <si>
    <t>SERVICOS DE DUTOS/QUADROS PARCIAIS LUZ/ALARMES DE INCÊNDIO</t>
  </si>
  <si>
    <t>09.07.011</t>
  </si>
  <si>
    <t>CABO DE 10 MM2 750V (ISOLAÇAO NAO HALOGENADO)</t>
  </si>
  <si>
    <t>09.07.023</t>
  </si>
  <si>
    <t>CABO DE 1,5MM2 750V (ISOLAÇAO NAO HALOGENADO)</t>
  </si>
  <si>
    <t>09.07.024</t>
  </si>
  <si>
    <t>CABO DE 2,5MM2 750V (ISOLAÇAO NAO HALOGENADO)</t>
  </si>
  <si>
    <t>09.07.026</t>
  </si>
  <si>
    <t>CABO DE 6MM2 750V (ISOLAÇAO NAO HALOGENADO)</t>
  </si>
  <si>
    <t>09.07.099</t>
  </si>
  <si>
    <t>SERVICOS DE ENFIACAO</t>
  </si>
  <si>
    <t>09.09.014</t>
  </si>
  <si>
    <t>IL-103  ARANDELA PARA CIRCULAÇÕES COM LÂMPADA BULBO LED &lt;=13W.</t>
  </si>
  <si>
    <t>09.09.030</t>
  </si>
  <si>
    <t xml:space="preserve">LUMINÁRIA SOBREPOR  LED TUBULAR VIDRO 1X18W TEMPERATURA DE COR 4000ºK </t>
  </si>
  <si>
    <t>09.64.099</t>
  </si>
  <si>
    <t>RETIRADAS DE APARELHOS E EQUIPAMENTOS</t>
  </si>
  <si>
    <t>10.01.082</t>
  </si>
  <si>
    <t>FORRO EM LÂMINA DE PVC 200MM E = 7 OU 8MM</t>
  </si>
  <si>
    <t>10.01.099</t>
  </si>
  <si>
    <t>FORROS</t>
  </si>
  <si>
    <t>10.60.001</t>
  </si>
  <si>
    <t>RETIRADA DE FORROS DE MADEIRA PREGADOS (PLACAS OU TABUAS)</t>
  </si>
  <si>
    <t>12.02.002</t>
  </si>
  <si>
    <t>CHAPISCO</t>
  </si>
  <si>
    <t>12.02.005</t>
  </si>
  <si>
    <t>EMBOCO</t>
  </si>
  <si>
    <t>12.02.007</t>
  </si>
  <si>
    <t>REBOCO</t>
  </si>
  <si>
    <t>12.02.029</t>
  </si>
  <si>
    <t>CERAMICA ESMALTADA 20X20CM</t>
  </si>
  <si>
    <t>12.50.002</t>
  </si>
  <si>
    <t>DEMOLIÇÃO DE REVEST DE AZULEJOS, PASTILHAS E LADRILHOS INCL ARG ASSENTAMENTO</t>
  </si>
  <si>
    <t>13.02.006</t>
  </si>
  <si>
    <t>PISO DE CONCRETO Fck 25MPa DESEMPENAMENTO MECÂNICO E=8CM</t>
  </si>
  <si>
    <t>13.02.100</t>
  </si>
  <si>
    <t>CERAMICA ESMALT.ANTIDER. ABSORÇÃO DE AGUA 3% A 8% PEI 4/5 COEF.ATRITO MINIMO 0,4 USO EXCLUSIVO PADRAO CRECHE</t>
  </si>
  <si>
    <t>13.80.099</t>
  </si>
  <si>
    <t>SERVICOS EM PISOS - CONSERVACAO</t>
  </si>
  <si>
    <t>14.01.002</t>
  </si>
  <si>
    <t>VIDRO LISO COMUM INCOLOR DE 3MM</t>
  </si>
  <si>
    <t>14.01.099</t>
  </si>
  <si>
    <t>SERVICOS EM VIDROS</t>
  </si>
  <si>
    <t>15.02.025</t>
  </si>
  <si>
    <t>TINTA LATEX STANDARD</t>
  </si>
  <si>
    <t>15.03.021</t>
  </si>
  <si>
    <t>ESMALTE EM ESQUADRIAS DE FERRO</t>
  </si>
  <si>
    <t>15.04.006</t>
  </si>
  <si>
    <t>15.04.082</t>
  </si>
  <si>
    <t>TINTA LATEX PARA PISO</t>
  </si>
  <si>
    <t>15.50.012</t>
  </si>
  <si>
    <t>REMOCAO DE OLEO ESMALTE OU VERNIZ EM ESQ. DE MADEIRA C/PROD QUIMICO</t>
  </si>
  <si>
    <t>16.08.026</t>
  </si>
  <si>
    <t>CI-02 CAIXA DE INSPEÇÃO 80X80CM PARA ESGOTO</t>
  </si>
  <si>
    <t>16.11.099</t>
  </si>
  <si>
    <t>SERVICOS DE LIMPEZA</t>
  </si>
  <si>
    <t>16.18.099</t>
  </si>
  <si>
    <t>SERVICOS - CIVIL</t>
  </si>
  <si>
    <t>16.80.098</t>
  </si>
  <si>
    <t>RETIRADA DE ENTULHO</t>
  </si>
  <si>
    <t>GERENTE DE OBRAS E MANUTENÇÃO ESCOLAR - SEMEB</t>
  </si>
  <si>
    <t>Matrícula: 17749</t>
  </si>
  <si>
    <t xml:space="preserve">FORNECIMENTO E INSTALAÇAO DE PLACA DE IDENTIFICAÇAO DE OBRA   INCLUSO SUPORTE ESTRUTURA DE MADEIRA.      </t>
  </si>
  <si>
    <t>16.06.078</t>
  </si>
  <si>
    <t>ADEQUAÇÃO DE PRÉDIO ESCOLAR</t>
  </si>
  <si>
    <t xml:space="preserve">AV. PREF. EDNE JOSÉ PIFFER, 1000 - JD. CENTENÁRIO - CEP 14.711-581 - [EMEF DR. AUGUSTO VIEIRA] </t>
  </si>
  <si>
    <t>RELATÓRIO DE PREÇOS DE INSUMOS</t>
  </si>
  <si>
    <t>CALCULO DO BDI:</t>
  </si>
  <si>
    <t>SINAPI - Sistema Nacional de Pesquisa de Custos e Índices da Construção Civil</t>
  </si>
  <si>
    <t>PETI</t>
  </si>
  <si>
    <t xml:space="preserve">	INICIO E APOIO DE OBRA</t>
  </si>
  <si>
    <t>TAPUME COM COMPENSADO DE MADEIRA. AF_03/2024</t>
  </si>
  <si>
    <t>REMOÇÃO DE ENTULHO CLASSE A (ALVENARIA, CONCRETO, ARGAMASSAS E CERÂMICOS) POR DUTO DE ENTULHO E ACONDICIONAMENTO FINAL EM CAÇAMBA ESTACIONÁRIA. EXCLUSO FRETE. AF_09/2025</t>
  </si>
  <si>
    <t>VALOR UNITARIO REFERENCIAL</t>
  </si>
  <si>
    <t>UNIT.</t>
  </si>
  <si>
    <t>REMOÇÃO DE LOUÇAS, DE FORMA MANUAL, SEM REAPROVEITAMENTO. AF_09/2023</t>
  </si>
  <si>
    <t>REMOÇÃO DE JANELAS, DE FORMA MANUAL, SEM REAPROVEITAMENTO. AF_09/2023</t>
  </si>
  <si>
    <t>DEMOLIÇÃO DE REVESTIMENTO CERÂMICO, DE FORMA MECANIZADA COM MARTELETE, SEM REAPROVEITAMENTO. AF_09/2023</t>
  </si>
  <si>
    <t>DEMOLIÇÃO DE PISO DE CONCRETO SIMPLES, DE FORMA MECANIZADA COM MARTELETE, SEM REAPROVEITAMENTO. AF_09/2023</t>
  </si>
  <si>
    <t>DEMOLIÇÃO DE ALVENARIA PARA QUALQUER TIPO DE BLOCO, DE FORMA MECANIZADA, SEM REAPROVEITAMENTO. AF_09/2023</t>
  </si>
  <si>
    <t>REMOÇÃO DE PORTAS, DE FORMA MANUAL, SEM REAPROVEITAMENTO. AF_09/2023</t>
  </si>
  <si>
    <t>DEMOLIÇÕES E RETIRADAS</t>
  </si>
  <si>
    <t>SERVIÇOS HIDRAULICOS</t>
  </si>
  <si>
    <t>CAIXA D´ÁGUA EM POLIETILENO, 500 LITROS (INCLUSOS TUBOS, CONEXÕES E TORNEIRA DE BÓIA) - FORNECIMENTO E INSTALAÇÃO. AF_06/2021</t>
  </si>
  <si>
    <t>TUBO PVC, SERIE NORMAL, ESGOTO PREDIAL, DN 100 MM, FORNECIDO E INSTALADO EM PRUMADA DE ESGOTO SANITÁRIO OU VENTILAÇÃO. AF_08/2022</t>
  </si>
  <si>
    <t>TUBO PVC, SERIE NORMAL, ESGOTO PREDIAL, DN 40 MM, FORNECIDO E INSTALADO EM RAMAL DE DESCARGA OU RAMAL DE ESGOTO SANITÁRIO. AF_08/2022</t>
  </si>
  <si>
    <t>TUBO PVC, SERIE NORMAL, ESGOTO PREDIAL, DN 75 MM, FORNECIDO E INSTALADO EM RAMAL DE DESCARGA OU RAMAL DE ESGOTO SANITÁRIO. AF_08/2022</t>
  </si>
  <si>
    <t>CAIXA DE GORDURA SIMPLES (CAPACIDADE: 36L), RETANGULAR, EM ALVENARIA COM TIJOLOS CERÂMICOS MACIÇOS, DIMENSÕES INTERNAS = 0,2X0,4 M, ALTURA INTERNA = 0,8 M. AF_12/2020</t>
  </si>
  <si>
    <t>TUBO, PVC, SOLDÁVEL, DE 32MM, INSTALADO EM RAMAL DE DISTRIBUIÇÃO DE ÁGUA - FORNECIMENTO E INSTALAÇÃO. AF_06/2022</t>
  </si>
  <si>
    <t>TUBO, PVC, SOLDÁVEL, DE 40MM, INSTALADO EM RAMAL DE DISTRIBUIÇÃO DE ÁGUA - FORNECIMENTO E INSTALAÇÃO. AF_06/2022</t>
  </si>
  <si>
    <t>REGISTRO DE GAVETA BRUTO, LATÃO, ROSCÁVEL, 1 1/2", COM ACABAMENTO E CANOPLA CROMADOS - FORNECIMENTO E INSTALAÇÃO. AF_08/2021</t>
  </si>
  <si>
    <t>REGISTRO DE PRESSÃO BRUTO, LATÃO, ROSCÁVEL, 3/4", COM ACABAMENTO E CANOPLA CROMADOS - FORNECIMENTO E INSTALAÇÃO. AF_08/2021</t>
  </si>
  <si>
    <t>TANQUE DE LOUÇA BRANCA SUSPENSO, 18L OU EQUIVALENTE, INCLUSO SIFÃO TIPO GARRAFA EM METAL CROMADO, VÁLVULA METÁLICA E TORNEIRA DE METAL CROMADO PADRÃO MÉDIO - FORNECIMENTO E INSTALAÇÃO. AF_01/2020</t>
  </si>
  <si>
    <t>BANCADA GRANITO CINZA 150 X 60 CM, COM CUBA DE EMBUTIR DE AÇO, VÁLVULA AMERICANA EM METAL, SIFÃO FLEXÍVEL EM PVC, ENGATE FLEXÍVEL 30 CM, TORNEIRA CROMADA LONGA, DE PAREDE, 1/2" OU 3/4", P/ COZINHA, PADRÃO POPULAR - FORNEC. E INSTALAÇÃO. AF_01/2020</t>
  </si>
  <si>
    <t>LAVATÓRIO LOUÇA BRANCA SUSPENSO, 29,5 X 39CM OU EQUIVALENTE, PADRÃO POPULAR, INCLUSO SIFÃO TIPO GARRAFA EM PVC, VÁLVULA E ENGATE FLEXÍVEL 30CM EM PLÁSTICO E TORNEIRA CROMADA DE MESA, PADRÃO POPULAR - FORNECIMENTO E INSTALAÇÃO. AF_01/2020</t>
  </si>
  <si>
    <t>ASSENTO SANITÁRIO PARA PCD - FORNECIMENTO E INSTALACAO. AF_01/2020</t>
  </si>
  <si>
    <t xml:space="preserve"> VÁLVULA DE DESCARGA METÁLICA, BASE 1 1/2", ACABAMENTO METALICO CROMADO - FORNECIMENTO E INSTALAÇÃO. AF_08/2021</t>
  </si>
  <si>
    <t>SERVIÇOS ELETRICOS</t>
  </si>
  <si>
    <t>QUADRO DE DISTRIBUIÇÃO DE ENERGIA EM CHAPA DE AÇO GALVANIZADO, DE EMBUTIR, COM BARRAMENTO TRIFÁSICO, PARA 24 DISJUNTORES DIN 100A - FORNECIMENTO E INSTALAÇÃO. AF_07/2025</t>
  </si>
  <si>
    <t>DISJUNTOR BIPOLAR TIPO DIN, CORRENTE NOMINAL DE 50A - FORNECIMENTO E INSTALAÇÃO. AF_07/2025</t>
  </si>
  <si>
    <t>DISJUNTOR BIPOLAR TIPO DIN, CORRENTE NOMINAL DE 25A - FORNECIMENTO E INSTALAÇÃO. AF_07/2025</t>
  </si>
  <si>
    <t>DISJUNTOR BIPOLAR TIPO DIN, CORRENTE NOMINAL DE 16A - FORNECIMENTO E INSTALAÇÃO. AF_07/2025</t>
  </si>
  <si>
    <t>ELETRODUTO FLEXÍVEL CORRUGADO, PEAD, DN 50 (1 1/2"), PARA REDE ENTERRADA DE DISTRIBUIÇÃO DE ENERGIA ELÉTRICA - FORNECIMENTO E INSTALAÇÃO. AF 12/2021</t>
  </si>
  <si>
    <t>CABO DE COBRE FLEXÍVEL ISOLADO, 10 MM², ANTICHAMA 450/750 V, PARA CIRCUITOS TERMINAIS - FORNECIMENTO E INSTALAÇÃO. AF_03/2023</t>
  </si>
  <si>
    <t>CABO DE COBRE FLEXÍVEL ISOLADO, 16 MM², ANTI CHAMA 450/750 V, PARA CIRCUITOS TERMINAIS - FORNECIMENTO E INSTALAÇÃO. AF_03/2023</t>
  </si>
  <si>
    <t>CABO DE COBRE FLEXÍVEL ISOLADO, 2,5 MM², ANTI-CHAMA 0,6/1,0 KV, PARA CIRCUITOS TERMINAIS -
FORNECIMENTO E INSTALAÇÃO. AF_03/2023</t>
  </si>
  <si>
    <t xml:space="preserve"> AR CONDICIONADO SPLIT INVERTER, HI-WALL (PAREDE), 24000 BTU/H, CICLO FRIO - FORNECIMENTO E INSTALAÇÃO. AF_11/2021_PE</t>
  </si>
  <si>
    <t>LUMINÁRIA TIPO PLAFON CIRCULAR, DE SOBREPOR, COM LED DE 12/13 W - FORNECIMENTO E INSTALAÇÃO. AF_09/2024</t>
  </si>
  <si>
    <t>INTERRUPTOR SIMPLES (1 MÓDULO), 10A/250V, INCLUINDO SUPORTE E PLACA - FORNECIMENTO E INSTALAÇÃO. AF_03/2023</t>
  </si>
  <si>
    <t>INTERRUPTOR SIMPLES (2 MÓDULOS), 10A/250V, INCLUINDO SUPORTE E PLACA - FORNECIMENTO E INSTALAÇÃO. AF_03/2023</t>
  </si>
  <si>
    <t>TOMADA MÉDIA DE EMBUTIR (1 MÓDULO), 2P+T 10 A, INCLUINDO SUPORTE E PLACA - FORNECIMENTO E INSTALAÇÃO. AF_03/2023</t>
  </si>
  <si>
    <t>TOMADA BAIXA DE EMBUTIR (1 MÓDULO), 2P+T 10 A, INCLUINDO SUPORTE E PLACA - FORNECIMENTO E INSTALAÇÃO. AF_03/2023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</si>
  <si>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</si>
  <si>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</si>
  <si>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PORTA DE CORRER DE ALUMÍNIO, COM DUAS FOLHAS PARA VIDRO, INCLUSO VIDRO LISO INCOLOR, FECHADURA E PUXADOR, SEM ALIZAR. AF_10/2025</t>
  </si>
  <si>
    <t>PORTA EM ALUMÍNIO DE ABRIR TIPO VENEZIANA COM GUARNIÇÃO, FIXAÇÃO COM PARAFUSOS - FORNECIMENTO E INSTALAÇÃO. AF_10/2025</t>
  </si>
  <si>
    <t xml:space="preserve"> CONTRAPISO EM ARGAMASSA PRONTA, PREPARO MECÂNICO COM MISTURADOR 300 KG, APLICADO EM ÁREAS MOLHADAS SOBRE IMPERMEABILIZAÇÃO, ACABAMENTO NÃO REFORÇADO, ESPESSURA 3CM. AF 07/2021</t>
  </si>
  <si>
    <t>REVESTIMENTO CERÂMICO PARA PISO COM PLACAS TIPO PORCELANATO DE DIMENSÕES 80X80 CM APLICADA EM AMBIENTES DE ÁREA MAIOR QUE 10 M². AF_02/2023_PE</t>
  </si>
  <si>
    <t>EMBOÇO, EM ARGAMASSA TRAÇO 1:2:8, PREPARO MECÂNICO, APLICADO MANUALMENTE EM PAREDES INTERNAS DE AMBIENTES COM ÁREA MAIOR QUE 10M², E = 17,5MM, COM TALISCAS. AF_03/2024</t>
  </si>
  <si>
    <t>REVESTIMENTO CERÂMICO PARA PAREDES INTERNAS COM PLACAS TIPO ESMALTADA DE DIMENSÕES 33X45 CM APLICADAS A MEIA ALTURA DAS PAREDES. AF_02/2023_PE</t>
  </si>
  <si>
    <t>REVESTIMENTO CERÂMICO PARA PAREDES INTERNAS COM PLACAS TIPO ESMALTADA DE DIMENSÕES 33X45 CM APLICADAS NA ALTURA INTEIRA DAS PAREDES. AF 02/2023_PE</t>
  </si>
  <si>
    <t>PISO E REVESTIMENTOS</t>
  </si>
  <si>
    <t>PINTURA LÁTEX ACRÍLICA PREMIUM, APLICAÇÃO MANUAL EM PAREDES, DUAS DEMÃOS. AF_04/2023</t>
  </si>
  <si>
    <t>PINTURA LÁTEX ACRÍLICA PREMIUM, APLICAÇÃO MANUAL EM TETO, DUAS DEMÃOS. AF_04/2023</t>
  </si>
  <si>
    <t>APLICAÇÃO MANUAL DE TINTA LÁTEX ACRÍLICA EM PAREDE EXTERNAS DE CASAS, DUAS DEMÃOS. AF_03/2024</t>
  </si>
  <si>
    <t>FORNECIMENTO E INSTALAÇÃO DE PLACA DE OBRA COM CHAPA GALVANIZADA E ESTRUTURA DE MADEIRA. AF_03/2022_PS</t>
  </si>
  <si>
    <t>BACIA SANITÁRIA EM LOUÇA BRANCA PARA PCD SEM FURO FRONTAL, COM TUBO DE LIGAÇÃO CROMADO, SEM
ASSENTO - FORNECIMENTO E INSTALAÇÃO. AF_02/2026_PS</t>
  </si>
  <si>
    <t>https://www.caixa.gov.br/site/Paginas/downloads.aspx#categoria_888</t>
  </si>
  <si>
    <t>INICIO E APOIO DE OBRA</t>
  </si>
  <si>
    <t>ADAPTAÇÃO PARA REFEITÓRIO E REFORMA DE COZINHA – EMEF DR. AUGUSTO VIEIRA</t>
  </si>
  <si>
    <t>Mês de Referência: 06/2026</t>
  </si>
  <si>
    <t>Data de emissão: 10/07/2026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</si>
</sst>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[$R$-416]\ * #,##0.00_-;\-[$R$-416]\ * #,##0.00_-;_-[$R$-416]\ * &quot;-&quot;??_-;_-@_-"/>
    <numFmt numFmtId="165" formatCode="0.0000%"/>
    <numFmt numFmtId="166" formatCode="_-* #,##0_-;\-* #,##0_-;_-* &quot;-&quot;??_-;_-@_-"/>
    <numFmt numFmtId="167" formatCode="mmmm\-yy"/>
    <numFmt numFmtId="168" formatCode="&quot;R$&quot;\ #,##0.00"/>
    <numFmt numFmtId="169" formatCode="[$-10416]#,##0.00;\(#,##0.00\)"/>
    <numFmt numFmtId="170" formatCode="[$-10416]#,##0.0000"/>
    <numFmt numFmtId="171" formatCode="[$-10416]0.00;\(0.00\)"/>
    <numFmt numFmtId="172" formatCode="[$-10416]0.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28"/>
      <color rgb="FF006100"/>
      <name val="Calibri"/>
      <family val="2"/>
      <scheme val="minor"/>
    </font>
    <font>
      <b/>
      <sz val="48"/>
      <color rgb="FF006100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MS Sans Serif"/>
    </font>
    <font>
      <sz val="7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b/>
      <sz val="14"/>
      <color rgb="FF00000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14"/>
      <color indexed="8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1" fillId="5" borderId="0" applyNumberFormat="0" applyBorder="0" applyAlignment="0" applyProtection="0"/>
    <xf numFmtId="0" fontId="14" fillId="0" borderId="0"/>
    <xf numFmtId="0" fontId="17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24" fillId="0" borderId="0"/>
    <xf numFmtId="0" fontId="33" fillId="0" borderId="0" applyNumberFormat="0" applyFill="0" applyBorder="0" applyAlignment="0" applyProtection="0"/>
  </cellStyleXfs>
  <cellXfs count="345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2" applyFont="1" applyAlignment="1">
      <alignment wrapText="1"/>
    </xf>
    <xf numFmtId="0" fontId="0" fillId="0" borderId="1" xfId="0" applyBorder="1" applyAlignment="1">
      <alignment horizontal="center" vertical="center"/>
    </xf>
    <xf numFmtId="44" fontId="0" fillId="0" borderId="1" xfId="2" applyFont="1" applyBorder="1" applyAlignment="1">
      <alignment wrapText="1"/>
    </xf>
    <xf numFmtId="44" fontId="0" fillId="0" borderId="1" xfId="2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3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0" xfId="0" applyFill="1"/>
    <xf numFmtId="43" fontId="0" fillId="0" borderId="0" xfId="1" applyFont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10" fontId="0" fillId="0" borderId="0" xfId="3" applyNumberFormat="1" applyFont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44" fontId="0" fillId="0" borderId="1" xfId="2" applyFont="1" applyFill="1" applyBorder="1" applyAlignment="1">
      <alignment wrapText="1"/>
    </xf>
    <xf numFmtId="43" fontId="0" fillId="0" borderId="1" xfId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4" fontId="0" fillId="0" borderId="0" xfId="2" applyFont="1" applyAlignment="1">
      <alignment horizontal="center" vertical="center" wrapText="1"/>
    </xf>
    <xf numFmtId="164" fontId="5" fillId="0" borderId="0" xfId="3" applyNumberFormat="1" applyFont="1" applyBorder="1" applyAlignment="1">
      <alignment horizontal="center" vertical="center"/>
    </xf>
    <xf numFmtId="164" fontId="7" fillId="0" borderId="0" xfId="3" applyNumberFormat="1" applyFont="1" applyBorder="1" applyAlignment="1">
      <alignment horizontal="center" vertical="center"/>
    </xf>
    <xf numFmtId="0" fontId="7" fillId="0" borderId="0" xfId="0" applyFont="1"/>
    <xf numFmtId="164" fontId="7" fillId="0" borderId="0" xfId="0" applyNumberFormat="1" applyFont="1" applyAlignment="1">
      <alignment horizontal="center" vertical="center"/>
    </xf>
    <xf numFmtId="164" fontId="7" fillId="0" borderId="0" xfId="3" applyNumberFormat="1" applyFont="1" applyAlignment="1">
      <alignment horizontal="center" vertical="center"/>
    </xf>
    <xf numFmtId="0" fontId="5" fillId="0" borderId="0" xfId="0" applyFont="1"/>
    <xf numFmtId="164" fontId="5" fillId="0" borderId="0" xfId="0" applyNumberFormat="1" applyFont="1" applyAlignment="1">
      <alignment horizontal="center" vertical="center"/>
    </xf>
    <xf numFmtId="164" fontId="5" fillId="0" borderId="0" xfId="3" applyNumberFormat="1" applyFont="1" applyAlignment="1">
      <alignment horizontal="center" vertical="center"/>
    </xf>
    <xf numFmtId="44" fontId="5" fillId="0" borderId="0" xfId="2" applyFont="1" applyBorder="1" applyAlignment="1">
      <alignment wrapText="1"/>
    </xf>
    <xf numFmtId="0" fontId="9" fillId="0" borderId="0" xfId="0" applyFont="1"/>
    <xf numFmtId="164" fontId="9" fillId="0" borderId="0" xfId="3" applyNumberFormat="1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5" fontId="8" fillId="0" borderId="0" xfId="3" applyNumberFormat="1" applyFont="1" applyBorder="1" applyAlignment="1">
      <alignment horizontal="right" vertical="center"/>
    </xf>
    <xf numFmtId="165" fontId="8" fillId="0" borderId="0" xfId="0" applyNumberFormat="1" applyFont="1" applyAlignment="1">
      <alignment horizontal="right" vertical="center"/>
    </xf>
    <xf numFmtId="44" fontId="0" fillId="0" borderId="1" xfId="2" applyFont="1" applyBorder="1" applyAlignment="1">
      <alignment horizontal="center" vertical="center"/>
    </xf>
    <xf numFmtId="44" fontId="0" fillId="0" borderId="1" xfId="2" applyFont="1" applyFill="1" applyBorder="1" applyAlignment="1">
      <alignment horizontal="center" vertical="center"/>
    </xf>
    <xf numFmtId="0" fontId="3" fillId="3" borderId="1" xfId="5" applyFont="1" applyBorder="1" applyAlignment="1">
      <alignment horizontal="center" vertical="center"/>
    </xf>
    <xf numFmtId="44" fontId="3" fillId="3" borderId="1" xfId="5" applyNumberFormat="1" applyFont="1" applyBorder="1" applyAlignment="1">
      <alignment horizontal="center" vertical="center" wrapText="1"/>
    </xf>
    <xf numFmtId="44" fontId="3" fillId="3" borderId="1" xfId="5" applyNumberFormat="1" applyFont="1" applyBorder="1" applyAlignment="1">
      <alignment wrapText="1"/>
    </xf>
    <xf numFmtId="43" fontId="3" fillId="3" borderId="1" xfId="1" applyFont="1" applyFill="1" applyBorder="1" applyAlignment="1">
      <alignment horizontal="center" vertical="center"/>
    </xf>
    <xf numFmtId="44" fontId="3" fillId="3" borderId="1" xfId="2" applyFont="1" applyFill="1" applyBorder="1" applyAlignment="1">
      <alignment horizontal="center" vertical="center"/>
    </xf>
    <xf numFmtId="0" fontId="3" fillId="3" borderId="0" xfId="5" applyFont="1"/>
    <xf numFmtId="164" fontId="3" fillId="3" borderId="1" xfId="5" applyNumberFormat="1" applyFont="1" applyBorder="1" applyAlignment="1">
      <alignment horizontal="center" vertical="center" wrapText="1"/>
    </xf>
    <xf numFmtId="10" fontId="3" fillId="3" borderId="1" xfId="5" applyNumberFormat="1" applyFont="1" applyBorder="1" applyAlignment="1">
      <alignment horizontal="center" vertical="center" wrapText="1"/>
    </xf>
    <xf numFmtId="44" fontId="3" fillId="3" borderId="1" xfId="2" applyFont="1" applyFill="1" applyBorder="1" applyAlignment="1">
      <alignment horizontal="center" vertical="center" wrapText="1"/>
    </xf>
    <xf numFmtId="0" fontId="10" fillId="2" borderId="0" xfId="4" applyFont="1" applyAlignment="1">
      <alignment horizontal="center" vertical="center"/>
    </xf>
    <xf numFmtId="0" fontId="10" fillId="2" borderId="0" xfId="4" applyFont="1" applyAlignment="1">
      <alignment wrapText="1"/>
    </xf>
    <xf numFmtId="44" fontId="10" fillId="2" borderId="0" xfId="4" applyNumberFormat="1" applyFont="1" applyAlignment="1">
      <alignment horizontal="center" vertical="center" wrapText="1"/>
    </xf>
    <xf numFmtId="44" fontId="10" fillId="2" borderId="0" xfId="4" applyNumberFormat="1" applyFont="1" applyAlignment="1">
      <alignment wrapText="1"/>
    </xf>
    <xf numFmtId="43" fontId="10" fillId="2" borderId="0" xfId="4" applyNumberFormat="1" applyFont="1" applyAlignment="1">
      <alignment horizontal="center" vertical="center"/>
    </xf>
    <xf numFmtId="164" fontId="10" fillId="2" borderId="0" xfId="4" applyNumberFormat="1" applyFont="1" applyAlignment="1">
      <alignment horizontal="center" vertical="center"/>
    </xf>
    <xf numFmtId="10" fontId="10" fillId="2" borderId="0" xfId="4" applyNumberFormat="1" applyFont="1" applyAlignment="1">
      <alignment horizontal="center" vertical="center"/>
    </xf>
    <xf numFmtId="0" fontId="10" fillId="2" borderId="0" xfId="4" applyFont="1"/>
    <xf numFmtId="0" fontId="10" fillId="2" borderId="1" xfId="4" applyFont="1" applyBorder="1" applyAlignment="1">
      <alignment horizontal="center" vertical="center"/>
    </xf>
    <xf numFmtId="44" fontId="10" fillId="2" borderId="1" xfId="4" applyNumberFormat="1" applyFont="1" applyBorder="1" applyAlignment="1">
      <alignment horizontal="center" vertical="center" wrapText="1"/>
    </xf>
    <xf numFmtId="43" fontId="10" fillId="2" borderId="1" xfId="1" applyFont="1" applyFill="1" applyBorder="1" applyAlignment="1">
      <alignment horizontal="center" vertical="center"/>
    </xf>
    <xf numFmtId="164" fontId="10" fillId="2" borderId="1" xfId="4" applyNumberFormat="1" applyFont="1" applyBorder="1" applyAlignment="1">
      <alignment horizontal="center" vertical="center" wrapText="1"/>
    </xf>
    <xf numFmtId="10" fontId="10" fillId="2" borderId="1" xfId="4" applyNumberFormat="1" applyFont="1" applyBorder="1" applyAlignment="1">
      <alignment horizontal="center" vertical="center" wrapText="1"/>
    </xf>
    <xf numFmtId="164" fontId="10" fillId="2" borderId="1" xfId="3" applyNumberFormat="1" applyFont="1" applyFill="1" applyBorder="1" applyAlignment="1">
      <alignment horizontal="center" vertical="center" wrapText="1"/>
    </xf>
    <xf numFmtId="164" fontId="10" fillId="2" borderId="0" xfId="4" applyNumberFormat="1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4" fontId="5" fillId="0" borderId="0" xfId="2" applyFont="1" applyAlignment="1">
      <alignment horizontal="center" vertical="center" wrapText="1"/>
    </xf>
    <xf numFmtId="43" fontId="5" fillId="0" borderId="0" xfId="1" applyFont="1" applyAlignment="1">
      <alignment horizontal="center" vertical="center"/>
    </xf>
    <xf numFmtId="10" fontId="5" fillId="0" borderId="0" xfId="3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4" fontId="9" fillId="0" borderId="0" xfId="2" applyFont="1" applyAlignment="1">
      <alignment horizontal="center" vertical="center" wrapText="1"/>
    </xf>
    <xf numFmtId="44" fontId="9" fillId="0" borderId="0" xfId="2" applyFont="1" applyAlignment="1">
      <alignment wrapText="1"/>
    </xf>
    <xf numFmtId="43" fontId="9" fillId="0" borderId="0" xfId="1" applyFont="1" applyAlignment="1">
      <alignment horizontal="center" vertical="center"/>
    </xf>
    <xf numFmtId="10" fontId="9" fillId="0" borderId="0" xfId="3" applyNumberFormat="1" applyFont="1" applyAlignment="1">
      <alignment horizontal="center" vertical="center"/>
    </xf>
    <xf numFmtId="166" fontId="5" fillId="0" borderId="0" xfId="1" applyNumberFormat="1" applyFont="1" applyAlignment="1">
      <alignment horizontal="center" vertical="center" wrapText="1"/>
    </xf>
    <xf numFmtId="166" fontId="5" fillId="0" borderId="0" xfId="1" applyNumberFormat="1" applyFont="1"/>
    <xf numFmtId="166" fontId="5" fillId="0" borderId="0" xfId="1" applyNumberFormat="1" applyFont="1" applyAlignment="1">
      <alignment horizontal="center" vertical="center"/>
    </xf>
    <xf numFmtId="166" fontId="5" fillId="0" borderId="0" xfId="1" applyNumberFormat="1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4" fontId="5" fillId="0" borderId="0" xfId="2" applyFont="1" applyAlignment="1">
      <alignment horizontal="left" vertical="center" wrapText="1"/>
    </xf>
    <xf numFmtId="164" fontId="5" fillId="0" borderId="0" xfId="3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44" fontId="4" fillId="0" borderId="0" xfId="2" applyFont="1" applyAlignment="1">
      <alignment horizontal="left" vertical="center" wrapText="1"/>
    </xf>
    <xf numFmtId="164" fontId="4" fillId="0" borderId="0" xfId="3" applyNumberFormat="1" applyFont="1" applyAlignment="1">
      <alignment horizontal="left" vertical="center"/>
    </xf>
    <xf numFmtId="44" fontId="11" fillId="5" borderId="1" xfId="6" applyNumberFormat="1" applyBorder="1" applyAlignment="1" applyProtection="1">
      <alignment horizontal="center" vertical="center" wrapText="1"/>
      <protection locked="0"/>
    </xf>
    <xf numFmtId="10" fontId="11" fillId="5" borderId="1" xfId="6" applyNumberFormat="1" applyBorder="1" applyAlignment="1" applyProtection="1">
      <alignment horizontal="center" vertical="center"/>
      <protection locked="0"/>
    </xf>
    <xf numFmtId="0" fontId="14" fillId="0" borderId="0" xfId="7"/>
    <xf numFmtId="0" fontId="16" fillId="0" borderId="10" xfId="7" applyFont="1" applyBorder="1" applyAlignment="1">
      <alignment horizontal="center" vertical="center"/>
    </xf>
    <xf numFmtId="4" fontId="15" fillId="0" borderId="11" xfId="7" applyNumberFormat="1" applyFont="1" applyBorder="1" applyAlignment="1">
      <alignment horizontal="center" vertical="center"/>
    </xf>
    <xf numFmtId="4" fontId="15" fillId="0" borderId="1" xfId="7" applyNumberFormat="1" applyFont="1" applyBorder="1" applyAlignment="1">
      <alignment horizontal="center" vertical="center"/>
    </xf>
    <xf numFmtId="0" fontId="17" fillId="7" borderId="1" xfId="8" applyFill="1" applyBorder="1" applyAlignment="1">
      <alignment horizontal="center" vertical="center" wrapText="1"/>
    </xf>
    <xf numFmtId="0" fontId="15" fillId="0" borderId="1" xfId="7" applyFont="1" applyBorder="1" applyAlignment="1">
      <alignment horizontal="center" vertical="center" wrapText="1"/>
    </xf>
    <xf numFmtId="0" fontId="15" fillId="0" borderId="1" xfId="7" applyFont="1" applyBorder="1" applyAlignment="1">
      <alignment horizontal="left" vertical="center" wrapText="1"/>
    </xf>
    <xf numFmtId="0" fontId="16" fillId="0" borderId="1" xfId="7" applyFont="1" applyBorder="1" applyAlignment="1">
      <alignment horizontal="center" vertical="center" wrapText="1"/>
    </xf>
    <xf numFmtId="4" fontId="15" fillId="0" borderId="1" xfId="7" applyNumberFormat="1" applyFont="1" applyBorder="1" applyAlignment="1">
      <alignment horizontal="center" vertical="center" wrapText="1"/>
    </xf>
    <xf numFmtId="9" fontId="18" fillId="9" borderId="1" xfId="8" applyNumberFormat="1" applyFont="1" applyFill="1" applyBorder="1" applyAlignment="1">
      <alignment horizontal="center" vertical="center"/>
    </xf>
    <xf numFmtId="44" fontId="18" fillId="9" borderId="1" xfId="9" applyFont="1" applyFill="1" applyBorder="1" applyAlignment="1">
      <alignment horizontal="center" vertical="center"/>
    </xf>
    <xf numFmtId="1" fontId="20" fillId="9" borderId="1" xfId="8" applyNumberFormat="1" applyFont="1" applyFill="1" applyBorder="1" applyAlignment="1">
      <alignment horizontal="center" vertical="center"/>
    </xf>
    <xf numFmtId="9" fontId="18" fillId="10" borderId="1" xfId="8" applyNumberFormat="1" applyFont="1" applyFill="1" applyBorder="1" applyAlignment="1">
      <alignment horizontal="center" vertical="center"/>
    </xf>
    <xf numFmtId="3" fontId="20" fillId="10" borderId="1" xfId="8" applyNumberFormat="1" applyFont="1" applyFill="1" applyBorder="1" applyAlignment="1">
      <alignment horizontal="center" vertical="center"/>
    </xf>
    <xf numFmtId="9" fontId="18" fillId="6" borderId="1" xfId="8" applyNumberFormat="1" applyFont="1" applyFill="1" applyBorder="1" applyAlignment="1">
      <alignment horizontal="center" vertical="center"/>
    </xf>
    <xf numFmtId="3" fontId="20" fillId="6" borderId="1" xfId="8" applyNumberFormat="1" applyFont="1" applyFill="1" applyBorder="1" applyAlignment="1">
      <alignment horizontal="center" vertical="center"/>
    </xf>
    <xf numFmtId="9" fontId="18" fillId="8" borderId="1" xfId="8" applyNumberFormat="1" applyFont="1" applyFill="1" applyBorder="1" applyAlignment="1">
      <alignment horizontal="center" vertical="center"/>
    </xf>
    <xf numFmtId="3" fontId="20" fillId="8" borderId="1" xfId="8" applyNumberFormat="1" applyFont="1" applyFill="1" applyBorder="1" applyAlignment="1">
      <alignment horizontal="center" vertical="center"/>
    </xf>
    <xf numFmtId="9" fontId="18" fillId="11" borderId="1" xfId="8" applyNumberFormat="1" applyFont="1" applyFill="1" applyBorder="1" applyAlignment="1">
      <alignment horizontal="center" vertical="center"/>
    </xf>
    <xf numFmtId="3" fontId="20" fillId="11" borderId="1" xfId="8" applyNumberFormat="1" applyFont="1" applyFill="1" applyBorder="1" applyAlignment="1">
      <alignment horizontal="center" vertical="center"/>
    </xf>
    <xf numFmtId="9" fontId="18" fillId="12" borderId="1" xfId="8" applyNumberFormat="1" applyFont="1" applyFill="1" applyBorder="1" applyAlignment="1">
      <alignment horizontal="center" vertical="center"/>
    </xf>
    <xf numFmtId="3" fontId="20" fillId="12" borderId="1" xfId="8" applyNumberFormat="1" applyFont="1" applyFill="1" applyBorder="1" applyAlignment="1">
      <alignment horizontal="center" vertical="center"/>
    </xf>
    <xf numFmtId="9" fontId="18" fillId="13" borderId="1" xfId="8" applyNumberFormat="1" applyFont="1" applyFill="1" applyBorder="1" applyAlignment="1">
      <alignment horizontal="center" vertical="center"/>
    </xf>
    <xf numFmtId="3" fontId="20" fillId="13" borderId="1" xfId="8" applyNumberFormat="1" applyFont="1" applyFill="1" applyBorder="1" applyAlignment="1">
      <alignment horizontal="center" vertical="center"/>
    </xf>
    <xf numFmtId="9" fontId="18" fillId="14" borderId="1" xfId="8" applyNumberFormat="1" applyFont="1" applyFill="1" applyBorder="1" applyAlignment="1">
      <alignment horizontal="center" vertical="center"/>
    </xf>
    <xf numFmtId="3" fontId="20" fillId="14" borderId="1" xfId="8" applyNumberFormat="1" applyFont="1" applyFill="1" applyBorder="1" applyAlignment="1">
      <alignment horizontal="center" vertical="center"/>
    </xf>
    <xf numFmtId="3" fontId="20" fillId="9" borderId="1" xfId="8" applyNumberFormat="1" applyFont="1" applyFill="1" applyBorder="1" applyAlignment="1">
      <alignment horizontal="center" vertical="center"/>
    </xf>
    <xf numFmtId="9" fontId="18" fillId="7" borderId="1" xfId="8" applyNumberFormat="1" applyFont="1" applyFill="1" applyBorder="1" applyAlignment="1">
      <alignment horizontal="center" vertical="center"/>
    </xf>
    <xf numFmtId="0" fontId="15" fillId="0" borderId="1" xfId="7" applyFont="1" applyBorder="1" applyAlignment="1">
      <alignment horizontal="center" vertical="center"/>
    </xf>
    <xf numFmtId="44" fontId="15" fillId="0" borderId="1" xfId="9" applyFont="1" applyBorder="1" applyAlignment="1">
      <alignment horizontal="center" vertical="center"/>
    </xf>
    <xf numFmtId="10" fontId="15" fillId="0" borderId="1" xfId="7" applyNumberFormat="1" applyFont="1" applyBorder="1" applyAlignment="1">
      <alignment horizontal="center" vertical="center"/>
    </xf>
    <xf numFmtId="10" fontId="0" fillId="9" borderId="1" xfId="10" applyNumberFormat="1" applyFont="1" applyFill="1" applyBorder="1"/>
    <xf numFmtId="10" fontId="0" fillId="10" borderId="1" xfId="10" applyNumberFormat="1" applyFont="1" applyFill="1" applyBorder="1"/>
    <xf numFmtId="10" fontId="0" fillId="6" borderId="1" xfId="10" applyNumberFormat="1" applyFont="1" applyFill="1" applyBorder="1"/>
    <xf numFmtId="10" fontId="0" fillId="8" borderId="1" xfId="10" applyNumberFormat="1" applyFont="1" applyFill="1" applyBorder="1"/>
    <xf numFmtId="10" fontId="0" fillId="11" borderId="1" xfId="10" applyNumberFormat="1" applyFont="1" applyFill="1" applyBorder="1"/>
    <xf numFmtId="10" fontId="0" fillId="12" borderId="1" xfId="10" applyNumberFormat="1" applyFont="1" applyFill="1" applyBorder="1"/>
    <xf numFmtId="10" fontId="0" fillId="13" borderId="1" xfId="10" applyNumberFormat="1" applyFont="1" applyFill="1" applyBorder="1"/>
    <xf numFmtId="10" fontId="0" fillId="14" borderId="1" xfId="10" applyNumberFormat="1" applyFont="1" applyFill="1" applyBorder="1"/>
    <xf numFmtId="10" fontId="0" fillId="7" borderId="1" xfId="10" applyNumberFormat="1" applyFont="1" applyFill="1" applyBorder="1"/>
    <xf numFmtId="44" fontId="14" fillId="7" borderId="1" xfId="7" applyNumberFormat="1" applyFill="1" applyBorder="1"/>
    <xf numFmtId="4" fontId="15" fillId="7" borderId="1" xfId="7" applyNumberFormat="1" applyFont="1" applyFill="1" applyBorder="1" applyAlignment="1">
      <alignment horizontal="center" vertical="center"/>
    </xf>
    <xf numFmtId="0" fontId="14" fillId="7" borderId="1" xfId="7" applyFill="1" applyBorder="1"/>
    <xf numFmtId="10" fontId="14" fillId="7" borderId="1" xfId="7" applyNumberFormat="1" applyFill="1" applyBorder="1"/>
    <xf numFmtId="0" fontId="14" fillId="7" borderId="0" xfId="7" applyFill="1"/>
    <xf numFmtId="44" fontId="0" fillId="7" borderId="1" xfId="9" applyFont="1" applyFill="1" applyBorder="1" applyAlignment="1"/>
    <xf numFmtId="0" fontId="15" fillId="0" borderId="0" xfId="7" applyFont="1" applyAlignment="1">
      <alignment horizontal="center" vertical="center"/>
    </xf>
    <xf numFmtId="0" fontId="15" fillId="0" borderId="0" xfId="7" applyFont="1" applyAlignment="1">
      <alignment horizontal="center" vertical="center" wrapText="1"/>
    </xf>
    <xf numFmtId="0" fontId="16" fillId="0" borderId="0" xfId="7" applyFont="1" applyAlignment="1">
      <alignment horizontal="center" vertical="center"/>
    </xf>
    <xf numFmtId="4" fontId="15" fillId="0" borderId="0" xfId="7" applyNumberFormat="1" applyFont="1" applyAlignment="1">
      <alignment horizontal="center" vertical="center"/>
    </xf>
    <xf numFmtId="44" fontId="0" fillId="0" borderId="0" xfId="9" applyFont="1" applyBorder="1"/>
    <xf numFmtId="44" fontId="0" fillId="0" borderId="0" xfId="9" applyFont="1"/>
    <xf numFmtId="0" fontId="15" fillId="0" borderId="0" xfId="7" applyFont="1" applyAlignment="1">
      <alignment horizontal="left" vertical="center" wrapText="1"/>
    </xf>
    <xf numFmtId="0" fontId="16" fillId="0" borderId="11" xfId="7" applyFont="1" applyBorder="1" applyAlignment="1">
      <alignment vertical="center" wrapText="1"/>
    </xf>
    <xf numFmtId="0" fontId="14" fillId="0" borderId="11" xfId="7" applyBorder="1"/>
    <xf numFmtId="0" fontId="14" fillId="0" borderId="12" xfId="7" applyBorder="1"/>
    <xf numFmtId="0" fontId="14" fillId="0" borderId="13" xfId="7" applyBorder="1"/>
    <xf numFmtId="10" fontId="11" fillId="5" borderId="1" xfId="6" applyNumberFormat="1" applyBorder="1" applyProtection="1">
      <protection locked="0"/>
    </xf>
    <xf numFmtId="10" fontId="0" fillId="13" borderId="1" xfId="10" applyNumberFormat="1" applyFont="1" applyFill="1" applyBorder="1" applyProtection="1">
      <protection locked="0"/>
    </xf>
    <xf numFmtId="0" fontId="22" fillId="0" borderId="0" xfId="7" applyFont="1" applyAlignment="1">
      <alignment horizontal="left" vertical="center" wrapText="1"/>
    </xf>
    <xf numFmtId="0" fontId="14" fillId="0" borderId="0" xfId="7" applyAlignment="1">
      <alignment horizontal="left"/>
    </xf>
    <xf numFmtId="0" fontId="22" fillId="0" borderId="0" xfId="7" applyFont="1" applyAlignment="1">
      <alignment horizontal="left" vertical="center"/>
    </xf>
    <xf numFmtId="0" fontId="24" fillId="0" borderId="0" xfId="11"/>
    <xf numFmtId="43" fontId="5" fillId="0" borderId="0" xfId="1" applyFont="1" applyAlignment="1">
      <alignment vertical="top" wrapText="1"/>
    </xf>
    <xf numFmtId="43" fontId="4" fillId="0" borderId="0" xfId="1" applyFont="1" applyAlignment="1">
      <alignment vertical="center"/>
    </xf>
    <xf numFmtId="0" fontId="3" fillId="16" borderId="1" xfId="0" applyFont="1" applyFill="1" applyBorder="1" applyAlignment="1">
      <alignment horizontal="center" vertical="center"/>
    </xf>
    <xf numFmtId="44" fontId="31" fillId="16" borderId="1" xfId="6" applyNumberFormat="1" applyFont="1" applyFill="1" applyBorder="1" applyAlignment="1" applyProtection="1">
      <alignment horizontal="center" vertical="center" wrapText="1"/>
    </xf>
    <xf numFmtId="44" fontId="3" fillId="16" borderId="1" xfId="2" applyFont="1" applyFill="1" applyBorder="1" applyAlignment="1" applyProtection="1">
      <alignment wrapText="1"/>
    </xf>
    <xf numFmtId="43" fontId="3" fillId="16" borderId="1" xfId="1" applyFont="1" applyFill="1" applyBorder="1" applyAlignment="1" applyProtection="1">
      <alignment horizontal="center" vertical="center"/>
    </xf>
    <xf numFmtId="164" fontId="3" fillId="16" borderId="1" xfId="0" applyNumberFormat="1" applyFont="1" applyFill="1" applyBorder="1" applyAlignment="1">
      <alignment horizontal="center" vertical="center"/>
    </xf>
    <xf numFmtId="10" fontId="31" fillId="16" borderId="1" xfId="6" applyNumberFormat="1" applyFont="1" applyFill="1" applyBorder="1" applyAlignment="1" applyProtection="1">
      <alignment horizontal="center" vertical="center"/>
    </xf>
    <xf numFmtId="44" fontId="3" fillId="16" borderId="1" xfId="2" applyFont="1" applyFill="1" applyBorder="1" applyAlignment="1" applyProtection="1">
      <alignment horizontal="center" vertical="center"/>
    </xf>
    <xf numFmtId="0" fontId="3" fillId="16" borderId="0" xfId="0" applyFont="1" applyFill="1"/>
    <xf numFmtId="0" fontId="3" fillId="16" borderId="1" xfId="5" applyFont="1" applyFill="1" applyBorder="1" applyAlignment="1" applyProtection="1">
      <alignment horizontal="center" vertical="center"/>
    </xf>
    <xf numFmtId="44" fontId="3" fillId="16" borderId="1" xfId="5" applyNumberFormat="1" applyFont="1" applyFill="1" applyBorder="1" applyAlignment="1" applyProtection="1">
      <alignment horizontal="center" vertical="center" wrapText="1"/>
    </xf>
    <xf numFmtId="164" fontId="3" fillId="16" borderId="1" xfId="5" applyNumberFormat="1" applyFont="1" applyFill="1" applyBorder="1" applyAlignment="1" applyProtection="1">
      <alignment horizontal="center" vertical="center" wrapText="1"/>
    </xf>
    <xf numFmtId="10" fontId="3" fillId="16" borderId="1" xfId="5" applyNumberFormat="1" applyFont="1" applyFill="1" applyBorder="1" applyAlignment="1" applyProtection="1">
      <alignment horizontal="center" vertical="center" wrapText="1"/>
    </xf>
    <xf numFmtId="44" fontId="3" fillId="16" borderId="1" xfId="2" applyFont="1" applyFill="1" applyBorder="1" applyAlignment="1" applyProtection="1">
      <alignment horizontal="center" vertical="center" wrapText="1"/>
    </xf>
    <xf numFmtId="0" fontId="3" fillId="16" borderId="0" xfId="5" applyFont="1" applyFill="1" applyProtection="1"/>
    <xf numFmtId="0" fontId="24" fillId="0" borderId="24" xfId="11" applyBorder="1" applyAlignment="1">
      <alignment vertical="top" wrapText="1"/>
    </xf>
    <xf numFmtId="0" fontId="24" fillId="0" borderId="25" xfId="11" applyBorder="1" applyAlignment="1">
      <alignment vertical="top" wrapText="1"/>
    </xf>
    <xf numFmtId="0" fontId="24" fillId="0" borderId="27" xfId="11" applyBorder="1" applyAlignment="1">
      <alignment vertical="top" wrapText="1"/>
    </xf>
    <xf numFmtId="0" fontId="24" fillId="0" borderId="23" xfId="11" applyBorder="1" applyAlignment="1">
      <alignment vertical="top" wrapText="1"/>
    </xf>
    <xf numFmtId="0" fontId="24" fillId="0" borderId="26" xfId="11" applyBorder="1" applyAlignment="1">
      <alignment vertical="top" wrapText="1"/>
    </xf>
    <xf numFmtId="0" fontId="24" fillId="0" borderId="28" xfId="11" applyBorder="1" applyAlignment="1">
      <alignment vertical="top" wrapText="1"/>
    </xf>
    <xf numFmtId="0" fontId="24" fillId="0" borderId="29" xfId="11" applyBorder="1" applyAlignment="1">
      <alignment vertical="top" wrapText="1"/>
    </xf>
    <xf numFmtId="0" fontId="24" fillId="0" borderId="30" xfId="11" applyBorder="1" applyAlignment="1">
      <alignment vertical="top" wrapText="1"/>
    </xf>
    <xf numFmtId="0" fontId="25" fillId="15" borderId="20" xfId="11" applyFont="1" applyFill="1" applyBorder="1" applyAlignment="1">
      <alignment horizontal="center" vertical="top" wrapText="1" readingOrder="1"/>
    </xf>
    <xf numFmtId="169" fontId="23" fillId="0" borderId="20" xfId="11" applyNumberFormat="1" applyFont="1" applyBorder="1" applyAlignment="1">
      <alignment vertical="top" wrapText="1" readingOrder="1"/>
    </xf>
    <xf numFmtId="171" fontId="23" fillId="0" borderId="20" xfId="11" applyNumberFormat="1" applyFont="1" applyBorder="1" applyAlignment="1">
      <alignment vertical="top" wrapText="1" readingOrder="1"/>
    </xf>
    <xf numFmtId="44" fontId="3" fillId="16" borderId="1" xfId="2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44" fontId="32" fillId="0" borderId="1" xfId="2" applyFont="1" applyBorder="1" applyAlignment="1">
      <alignment horizontal="center" vertical="center" wrapText="1"/>
    </xf>
    <xf numFmtId="43" fontId="32" fillId="0" borderId="1" xfId="1" applyFont="1" applyBorder="1" applyAlignment="1">
      <alignment horizontal="center" vertical="center"/>
    </xf>
    <xf numFmtId="10" fontId="32" fillId="0" borderId="1" xfId="3" applyNumberFormat="1" applyFont="1" applyBorder="1" applyAlignment="1">
      <alignment horizontal="center" vertical="center"/>
    </xf>
    <xf numFmtId="44" fontId="32" fillId="0" borderId="1" xfId="2" applyFont="1" applyBorder="1" applyAlignment="1">
      <alignment horizontal="center" vertical="center"/>
    </xf>
    <xf numFmtId="0" fontId="32" fillId="0" borderId="0" xfId="0" applyFont="1"/>
    <xf numFmtId="0" fontId="0" fillId="8" borderId="1" xfId="0" applyFill="1" applyBorder="1" applyAlignment="1">
      <alignment horizontal="center" vertical="center"/>
    </xf>
    <xf numFmtId="44" fontId="0" fillId="8" borderId="1" xfId="2" applyFont="1" applyFill="1" applyBorder="1" applyAlignment="1">
      <alignment horizontal="center" vertical="center" wrapText="1"/>
    </xf>
    <xf numFmtId="43" fontId="0" fillId="8" borderId="1" xfId="1" applyFon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10" fontId="0" fillId="8" borderId="1" xfId="3" applyNumberFormat="1" applyFont="1" applyFill="1" applyBorder="1" applyAlignment="1">
      <alignment horizontal="center" vertical="center"/>
    </xf>
    <xf numFmtId="44" fontId="0" fillId="8" borderId="1" xfId="2" applyFont="1" applyFill="1" applyBorder="1" applyAlignment="1">
      <alignment horizontal="center" vertical="center"/>
    </xf>
    <xf numFmtId="0" fontId="0" fillId="8" borderId="0" xfId="0" applyFill="1"/>
    <xf numFmtId="44" fontId="0" fillId="0" borderId="1" xfId="2" applyFont="1" applyFill="1" applyBorder="1" applyAlignment="1">
      <alignment horizontal="center" vertical="center" wrapText="1"/>
    </xf>
    <xf numFmtId="10" fontId="0" fillId="0" borderId="1" xfId="3" applyNumberFormat="1" applyFont="1" applyFill="1" applyBorder="1" applyAlignment="1">
      <alignment horizontal="center" vertical="center"/>
    </xf>
    <xf numFmtId="164" fontId="7" fillId="0" borderId="1" xfId="3" applyNumberFormat="1" applyFont="1" applyFill="1" applyBorder="1" applyAlignment="1">
      <alignment horizontal="center" vertical="center"/>
    </xf>
    <xf numFmtId="164" fontId="5" fillId="0" borderId="1" xfId="3" applyNumberFormat="1" applyFont="1" applyBorder="1" applyAlignment="1">
      <alignment horizontal="center" vertical="center"/>
    </xf>
    <xf numFmtId="164" fontId="7" fillId="0" borderId="18" xfId="3" applyNumberFormat="1" applyFont="1" applyBorder="1" applyAlignment="1">
      <alignment horizontal="center" vertical="center"/>
    </xf>
    <xf numFmtId="165" fontId="34" fillId="0" borderId="10" xfId="12" applyNumberFormat="1" applyFont="1" applyBorder="1" applyAlignment="1">
      <alignment horizontal="center" vertical="center"/>
    </xf>
    <xf numFmtId="165" fontId="35" fillId="0" borderId="11" xfId="0" applyNumberFormat="1" applyFont="1" applyBorder="1" applyAlignment="1">
      <alignment horizontal="center" vertical="center"/>
    </xf>
    <xf numFmtId="165" fontId="35" fillId="0" borderId="12" xfId="0" applyNumberFormat="1" applyFont="1" applyBorder="1" applyAlignment="1">
      <alignment horizontal="center" vertical="center"/>
    </xf>
    <xf numFmtId="165" fontId="35" fillId="0" borderId="31" xfId="0" applyNumberFormat="1" applyFont="1" applyBorder="1" applyAlignment="1">
      <alignment horizontal="center" vertical="center"/>
    </xf>
    <xf numFmtId="165" fontId="35" fillId="0" borderId="0" xfId="0" applyNumberFormat="1" applyFont="1" applyAlignment="1">
      <alignment horizontal="center" vertical="center"/>
    </xf>
    <xf numFmtId="165" fontId="35" fillId="0" borderId="13" xfId="0" applyNumberFormat="1" applyFont="1" applyBorder="1" applyAlignment="1">
      <alignment horizontal="center" vertical="center"/>
    </xf>
    <xf numFmtId="165" fontId="35" fillId="0" borderId="32" xfId="0" applyNumberFormat="1" applyFont="1" applyBorder="1" applyAlignment="1">
      <alignment horizontal="center" vertical="center"/>
    </xf>
    <xf numFmtId="165" fontId="35" fillId="0" borderId="9" xfId="0" applyNumberFormat="1" applyFont="1" applyBorder="1" applyAlignment="1">
      <alignment horizontal="center" vertical="center"/>
    </xf>
    <xf numFmtId="165" fontId="35" fillId="0" borderId="33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43" fontId="8" fillId="0" borderId="0" xfId="1" applyFont="1" applyAlignment="1">
      <alignment horizontal="center" vertical="center" wrapText="1"/>
    </xf>
    <xf numFmtId="0" fontId="3" fillId="3" borderId="2" xfId="5" applyFont="1" applyBorder="1" applyAlignment="1">
      <alignment horizontal="left" vertical="center" wrapText="1"/>
    </xf>
    <xf numFmtId="0" fontId="3" fillId="3" borderId="3" xfId="5" applyFont="1" applyBorder="1" applyAlignment="1">
      <alignment horizontal="left" vertical="center" wrapText="1"/>
    </xf>
    <xf numFmtId="0" fontId="3" fillId="3" borderId="4" xfId="5" applyFont="1" applyBorder="1" applyAlignment="1">
      <alignment horizontal="left" vertical="center" wrapText="1"/>
    </xf>
    <xf numFmtId="43" fontId="4" fillId="0" borderId="0" xfId="1" applyFont="1" applyAlignment="1">
      <alignment horizontal="center"/>
    </xf>
    <xf numFmtId="0" fontId="3" fillId="3" borderId="2" xfId="5" applyFont="1" applyBorder="1" applyAlignment="1">
      <alignment vertical="center" wrapText="1"/>
    </xf>
    <xf numFmtId="0" fontId="3" fillId="3" borderId="3" xfId="5" applyFont="1" applyBorder="1" applyAlignment="1">
      <alignment vertical="center" wrapText="1"/>
    </xf>
    <xf numFmtId="0" fontId="3" fillId="3" borderId="4" xfId="5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0" fontId="7" fillId="0" borderId="6" xfId="0" applyNumberFormat="1" applyFont="1" applyBorder="1" applyAlignment="1">
      <alignment horizontal="center" vertical="center"/>
    </xf>
    <xf numFmtId="10" fontId="7" fillId="0" borderId="7" xfId="0" applyNumberFormat="1" applyFont="1" applyBorder="1" applyAlignment="1">
      <alignment horizontal="center" vertical="center"/>
    </xf>
    <xf numFmtId="10" fontId="7" fillId="0" borderId="8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7" fillId="0" borderId="1" xfId="0" applyFont="1" applyBorder="1" applyAlignment="1">
      <alignment horizontal="right"/>
    </xf>
    <xf numFmtId="0" fontId="5" fillId="0" borderId="18" xfId="0" applyFont="1" applyBorder="1" applyAlignment="1">
      <alignment horizontal="left"/>
    </xf>
    <xf numFmtId="0" fontId="5" fillId="0" borderId="18" xfId="0" applyFont="1" applyBorder="1" applyAlignment="1">
      <alignment horizontal="right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/>
    </xf>
    <xf numFmtId="164" fontId="7" fillId="0" borderId="1" xfId="0" applyNumberFormat="1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left" vertical="center"/>
    </xf>
    <xf numFmtId="164" fontId="29" fillId="0" borderId="18" xfId="0" applyNumberFormat="1" applyFont="1" applyBorder="1" applyAlignment="1">
      <alignment horizontal="left" vertical="center"/>
    </xf>
    <xf numFmtId="165" fontId="30" fillId="0" borderId="15" xfId="0" applyNumberFormat="1" applyFont="1" applyBorder="1" applyAlignment="1">
      <alignment horizontal="center" vertical="center"/>
    </xf>
    <xf numFmtId="165" fontId="30" fillId="0" borderId="18" xfId="0" applyNumberFormat="1" applyFont="1" applyBorder="1" applyAlignment="1">
      <alignment horizontal="center" vertical="center"/>
    </xf>
    <xf numFmtId="165" fontId="30" fillId="0" borderId="1" xfId="3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4" fontId="5" fillId="0" borderId="0" xfId="2" applyFont="1" applyAlignment="1">
      <alignment horizontal="center" wrapText="1"/>
    </xf>
    <xf numFmtId="164" fontId="7" fillId="0" borderId="1" xfId="0" applyNumberFormat="1" applyFont="1" applyBorder="1" applyAlignment="1">
      <alignment horizontal="center" vertical="center"/>
    </xf>
    <xf numFmtId="44" fontId="7" fillId="0" borderId="1" xfId="2" applyFont="1" applyFill="1" applyBorder="1" applyAlignment="1">
      <alignment horizontal="left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2" fillId="0" borderId="2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32" fillId="0" borderId="4" xfId="0" applyFont="1" applyBorder="1" applyAlignment="1">
      <alignment horizontal="left" vertical="center" wrapText="1"/>
    </xf>
    <xf numFmtId="0" fontId="0" fillId="8" borderId="2" xfId="0" applyFill="1" applyBorder="1" applyAlignment="1">
      <alignment horizontal="left" vertical="center" wrapText="1"/>
    </xf>
    <xf numFmtId="0" fontId="0" fillId="8" borderId="3" xfId="0" applyFill="1" applyBorder="1" applyAlignment="1">
      <alignment horizontal="left" vertical="center" wrapText="1"/>
    </xf>
    <xf numFmtId="0" fontId="0" fillId="8" borderId="4" xfId="0" applyFill="1" applyBorder="1" applyAlignment="1">
      <alignment horizontal="left" vertical="center" wrapText="1"/>
    </xf>
    <xf numFmtId="0" fontId="10" fillId="2" borderId="2" xfId="4" applyFont="1" applyBorder="1" applyAlignment="1">
      <alignment horizontal="left" vertical="center"/>
    </xf>
    <xf numFmtId="0" fontId="10" fillId="2" borderId="3" xfId="4" applyFont="1" applyBorder="1" applyAlignment="1">
      <alignment horizontal="left" vertical="center"/>
    </xf>
    <xf numFmtId="0" fontId="10" fillId="2" borderId="4" xfId="4" applyFont="1" applyBorder="1" applyAlignment="1">
      <alignment horizontal="left" vertical="center"/>
    </xf>
    <xf numFmtId="166" fontId="5" fillId="0" borderId="0" xfId="1" applyNumberFormat="1" applyFont="1" applyAlignment="1">
      <alignment horizontal="center" wrapText="1"/>
    </xf>
    <xf numFmtId="167" fontId="19" fillId="7" borderId="1" xfId="8" applyNumberFormat="1" applyFont="1" applyFill="1" applyBorder="1" applyAlignment="1">
      <alignment horizontal="center" vertical="center"/>
    </xf>
    <xf numFmtId="0" fontId="17" fillId="7" borderId="1" xfId="8" applyFill="1" applyBorder="1" applyAlignment="1">
      <alignment vertical="center"/>
    </xf>
    <xf numFmtId="0" fontId="15" fillId="0" borderId="0" xfId="7" applyFont="1" applyAlignment="1">
      <alignment horizontal="center" vertical="center"/>
    </xf>
    <xf numFmtId="0" fontId="15" fillId="0" borderId="9" xfId="7" applyFont="1" applyBorder="1" applyAlignment="1">
      <alignment horizontal="center" vertical="center"/>
    </xf>
    <xf numFmtId="44" fontId="14" fillId="11" borderId="1" xfId="7" applyNumberFormat="1" applyFill="1" applyBorder="1" applyAlignment="1">
      <alignment horizontal="center"/>
    </xf>
    <xf numFmtId="0" fontId="14" fillId="11" borderId="1" xfId="7" applyFill="1" applyBorder="1" applyAlignment="1">
      <alignment horizontal="center"/>
    </xf>
    <xf numFmtId="44" fontId="14" fillId="12" borderId="1" xfId="7" applyNumberFormat="1" applyFill="1" applyBorder="1" applyAlignment="1">
      <alignment horizontal="center"/>
    </xf>
    <xf numFmtId="0" fontId="14" fillId="12" borderId="1" xfId="7" applyFill="1" applyBorder="1" applyAlignment="1">
      <alignment horizontal="center"/>
    </xf>
    <xf numFmtId="44" fontId="14" fillId="13" borderId="1" xfId="7" applyNumberFormat="1" applyFill="1" applyBorder="1" applyAlignment="1">
      <alignment horizontal="center"/>
    </xf>
    <xf numFmtId="0" fontId="14" fillId="13" borderId="1" xfId="7" applyFill="1" applyBorder="1" applyAlignment="1">
      <alignment horizontal="center"/>
    </xf>
    <xf numFmtId="44" fontId="14" fillId="14" borderId="1" xfId="7" applyNumberFormat="1" applyFill="1" applyBorder="1" applyAlignment="1">
      <alignment horizontal="center"/>
    </xf>
    <xf numFmtId="0" fontId="14" fillId="14" borderId="1" xfId="7" applyFill="1" applyBorder="1" applyAlignment="1">
      <alignment horizontal="center"/>
    </xf>
    <xf numFmtId="44" fontId="14" fillId="9" borderId="1" xfId="7" applyNumberFormat="1" applyFill="1" applyBorder="1" applyAlignment="1">
      <alignment horizontal="center"/>
    </xf>
    <xf numFmtId="0" fontId="14" fillId="9" borderId="1" xfId="7" applyFill="1" applyBorder="1" applyAlignment="1">
      <alignment horizontal="center"/>
    </xf>
    <xf numFmtId="44" fontId="14" fillId="10" borderId="1" xfId="7" applyNumberFormat="1" applyFill="1" applyBorder="1" applyAlignment="1">
      <alignment horizontal="center"/>
    </xf>
    <xf numFmtId="0" fontId="14" fillId="10" borderId="1" xfId="7" applyFill="1" applyBorder="1" applyAlignment="1">
      <alignment horizontal="center"/>
    </xf>
    <xf numFmtId="44" fontId="0" fillId="9" borderId="1" xfId="9" applyFont="1" applyFill="1" applyBorder="1" applyAlignment="1">
      <alignment horizontal="center"/>
    </xf>
    <xf numFmtId="44" fontId="14" fillId="6" borderId="1" xfId="7" applyNumberFormat="1" applyFill="1" applyBorder="1" applyAlignment="1">
      <alignment horizontal="center"/>
    </xf>
    <xf numFmtId="0" fontId="14" fillId="6" borderId="1" xfId="7" applyFill="1" applyBorder="1" applyAlignment="1">
      <alignment horizontal="center"/>
    </xf>
    <xf numFmtId="44" fontId="14" fillId="8" borderId="1" xfId="7" applyNumberForma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44" fontId="0" fillId="7" borderId="1" xfId="9" applyFont="1" applyFill="1" applyBorder="1" applyAlignment="1">
      <alignment horizontal="center" vertical="center"/>
    </xf>
    <xf numFmtId="44" fontId="14" fillId="7" borderId="1" xfId="7" applyNumberFormat="1" applyFill="1" applyBorder="1" applyAlignment="1">
      <alignment horizontal="center"/>
    </xf>
    <xf numFmtId="0" fontId="14" fillId="7" borderId="1" xfId="7" applyFill="1" applyBorder="1" applyAlignment="1">
      <alignment horizontal="center"/>
    </xf>
    <xf numFmtId="10" fontId="0" fillId="7" borderId="1" xfId="10" applyNumberFormat="1" applyFont="1" applyFill="1" applyBorder="1" applyAlignment="1">
      <alignment horizontal="center" vertical="center"/>
    </xf>
    <xf numFmtId="0" fontId="15" fillId="0" borderId="2" xfId="7" applyFont="1" applyBorder="1" applyAlignment="1">
      <alignment horizontal="center" vertical="center"/>
    </xf>
    <xf numFmtId="0" fontId="15" fillId="0" borderId="3" xfId="7" applyFont="1" applyBorder="1" applyAlignment="1">
      <alignment horizontal="center" vertical="center"/>
    </xf>
    <xf numFmtId="0" fontId="15" fillId="0" borderId="4" xfId="7" applyFont="1" applyBorder="1" applyAlignment="1">
      <alignment horizontal="center" vertical="center"/>
    </xf>
    <xf numFmtId="0" fontId="21" fillId="0" borderId="1" xfId="8" applyFont="1" applyBorder="1" applyAlignment="1">
      <alignment horizontal="center" vertical="center" wrapText="1"/>
    </xf>
    <xf numFmtId="0" fontId="22" fillId="0" borderId="0" xfId="7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43" fontId="30" fillId="0" borderId="0" xfId="1" applyFont="1" applyAlignment="1">
      <alignment horizontal="center" vertical="center" wrapText="1"/>
    </xf>
    <xf numFmtId="168" fontId="16" fillId="7" borderId="18" xfId="7" applyNumberFormat="1" applyFont="1" applyFill="1" applyBorder="1" applyAlignment="1">
      <alignment horizontal="center" vertical="center"/>
    </xf>
    <xf numFmtId="168" fontId="16" fillId="7" borderId="19" xfId="7" applyNumberFormat="1" applyFont="1" applyFill="1" applyBorder="1" applyAlignment="1">
      <alignment horizontal="center" vertical="center"/>
    </xf>
    <xf numFmtId="0" fontId="16" fillId="7" borderId="14" xfId="7" applyFont="1" applyFill="1" applyBorder="1" applyAlignment="1">
      <alignment horizontal="center" vertical="center"/>
    </xf>
    <xf numFmtId="0" fontId="16" fillId="7" borderId="15" xfId="7" applyFont="1" applyFill="1" applyBorder="1" applyAlignment="1">
      <alignment horizontal="center" vertical="center"/>
    </xf>
    <xf numFmtId="0" fontId="16" fillId="7" borderId="16" xfId="7" applyFont="1" applyFill="1" applyBorder="1" applyAlignment="1">
      <alignment horizontal="center" vertical="center"/>
    </xf>
    <xf numFmtId="0" fontId="16" fillId="7" borderId="17" xfId="7" applyFont="1" applyFill="1" applyBorder="1" applyAlignment="1">
      <alignment horizontal="center" vertical="center"/>
    </xf>
    <xf numFmtId="44" fontId="0" fillId="7" borderId="1" xfId="9" applyFont="1" applyFill="1" applyBorder="1" applyAlignment="1">
      <alignment horizontal="center"/>
    </xf>
    <xf numFmtId="0" fontId="13" fillId="5" borderId="0" xfId="6" applyFont="1" applyAlignment="1" applyProtection="1">
      <alignment horizontal="center" vertical="center"/>
      <protection locked="0"/>
    </xf>
    <xf numFmtId="0" fontId="11" fillId="5" borderId="0" xfId="6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10" fontId="7" fillId="17" borderId="6" xfId="0" applyNumberFormat="1" applyFont="1" applyFill="1" applyBorder="1" applyAlignment="1" applyProtection="1">
      <alignment horizontal="center" vertical="center"/>
      <protection locked="0"/>
    </xf>
    <xf numFmtId="10" fontId="7" fillId="17" borderId="7" xfId="0" applyNumberFormat="1" applyFont="1" applyFill="1" applyBorder="1" applyAlignment="1" applyProtection="1">
      <alignment horizontal="center" vertical="center"/>
      <protection locked="0"/>
    </xf>
    <xf numFmtId="10" fontId="7" fillId="17" borderId="8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right"/>
    </xf>
    <xf numFmtId="164" fontId="5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44" fontId="7" fillId="0" borderId="0" xfId="2" applyFont="1" applyBorder="1" applyAlignment="1">
      <alignment horizontal="left" wrapText="1"/>
    </xf>
    <xf numFmtId="0" fontId="12" fillId="5" borderId="0" xfId="6" applyFont="1" applyBorder="1" applyAlignment="1" applyProtection="1">
      <alignment horizontal="center" vertical="center"/>
      <protection locked="0"/>
    </xf>
    <xf numFmtId="0" fontId="11" fillId="5" borderId="0" xfId="6" applyBorder="1" applyAlignment="1" applyProtection="1">
      <alignment horizontal="center" vertical="center"/>
      <protection locked="0"/>
    </xf>
    <xf numFmtId="0" fontId="11" fillId="5" borderId="9" xfId="6" applyBorder="1" applyAlignment="1" applyProtection="1">
      <alignment horizontal="center" vertical="center"/>
      <protection locked="0"/>
    </xf>
    <xf numFmtId="0" fontId="25" fillId="15" borderId="23" xfId="11" applyFont="1" applyFill="1" applyBorder="1" applyAlignment="1">
      <alignment horizontal="center" vertical="top" wrapText="1" readingOrder="1"/>
    </xf>
    <xf numFmtId="0" fontId="24" fillId="0" borderId="24" xfId="11" applyBorder="1" applyAlignment="1">
      <alignment vertical="top" wrapText="1"/>
    </xf>
    <xf numFmtId="0" fontId="24" fillId="15" borderId="26" xfId="11" applyFill="1" applyBorder="1" applyAlignment="1">
      <alignment vertical="top" wrapText="1"/>
    </xf>
    <xf numFmtId="0" fontId="24" fillId="0" borderId="0" xfId="11"/>
    <xf numFmtId="0" fontId="26" fillId="0" borderId="0" xfId="11" applyFont="1" applyAlignment="1">
      <alignment vertical="top" wrapText="1" readingOrder="1"/>
    </xf>
    <xf numFmtId="0" fontId="28" fillId="0" borderId="0" xfId="11" applyFont="1" applyAlignment="1">
      <alignment horizontal="center" vertical="top" wrapText="1" readingOrder="1"/>
    </xf>
    <xf numFmtId="0" fontId="23" fillId="0" borderId="0" xfId="11" applyFont="1" applyAlignment="1">
      <alignment horizontal="right" vertical="top" wrapText="1" readingOrder="1"/>
    </xf>
    <xf numFmtId="169" fontId="23" fillId="0" borderId="0" xfId="11" applyNumberFormat="1" applyFont="1" applyAlignment="1">
      <alignment horizontal="right" vertical="top" wrapText="1" readingOrder="1"/>
    </xf>
    <xf numFmtId="0" fontId="25" fillId="0" borderId="0" xfId="11" applyFont="1" applyAlignment="1">
      <alignment vertical="top" wrapText="1" readingOrder="1"/>
    </xf>
    <xf numFmtId="0" fontId="23" fillId="0" borderId="26" xfId="11" applyFont="1" applyBorder="1" applyAlignment="1">
      <alignment horizontal="right" vertical="top" wrapText="1" readingOrder="1"/>
    </xf>
    <xf numFmtId="0" fontId="24" fillId="0" borderId="26" xfId="11" applyBorder="1" applyAlignment="1">
      <alignment vertical="top" wrapText="1"/>
    </xf>
    <xf numFmtId="0" fontId="25" fillId="15" borderId="20" xfId="11" applyFont="1" applyFill="1" applyBorder="1" applyAlignment="1">
      <alignment horizontal="center" vertical="top" wrapText="1" readingOrder="1"/>
    </xf>
    <xf numFmtId="0" fontId="24" fillId="0" borderId="21" xfId="11" applyBorder="1" applyAlignment="1">
      <alignment vertical="top" wrapText="1"/>
    </xf>
    <xf numFmtId="0" fontId="23" fillId="0" borderId="20" xfId="11" applyFont="1" applyBorder="1" applyAlignment="1">
      <alignment vertical="top" wrapText="1" readingOrder="1"/>
    </xf>
    <xf numFmtId="0" fontId="24" fillId="0" borderId="22" xfId="11" applyBorder="1" applyAlignment="1">
      <alignment vertical="top" wrapText="1"/>
    </xf>
    <xf numFmtId="169" fontId="23" fillId="0" borderId="20" xfId="11" applyNumberFormat="1" applyFont="1" applyBorder="1" applyAlignment="1">
      <alignment vertical="top" wrapText="1" readingOrder="1"/>
    </xf>
    <xf numFmtId="170" fontId="23" fillId="0" borderId="20" xfId="11" applyNumberFormat="1" applyFont="1" applyBorder="1" applyAlignment="1">
      <alignment vertical="top" wrapText="1" readingOrder="1"/>
    </xf>
    <xf numFmtId="172" fontId="23" fillId="0" borderId="20" xfId="11" applyNumberFormat="1" applyFont="1" applyBorder="1" applyAlignment="1">
      <alignment vertical="top" wrapText="1" readingOrder="1"/>
    </xf>
    <xf numFmtId="170" fontId="23" fillId="0" borderId="0" xfId="11" applyNumberFormat="1" applyFont="1" applyAlignment="1">
      <alignment horizontal="right" vertical="top" wrapText="1" readingOrder="1"/>
    </xf>
    <xf numFmtId="0" fontId="24" fillId="0" borderId="27" xfId="11" applyBorder="1" applyAlignment="1">
      <alignment vertical="top" wrapText="1"/>
    </xf>
    <xf numFmtId="169" fontId="25" fillId="0" borderId="0" xfId="11" applyNumberFormat="1" applyFont="1" applyAlignment="1">
      <alignment horizontal="right" vertical="top" wrapText="1" readingOrder="1"/>
    </xf>
    <xf numFmtId="0" fontId="21" fillId="0" borderId="0" xfId="11" applyFont="1"/>
  </cellXfs>
  <cellStyles count="13">
    <cellStyle name="40% - Ênfase5" xfId="5" builtinId="47"/>
    <cellStyle name="Bom" xfId="6" builtinId="26"/>
    <cellStyle name="Ênfase5" xfId="4" builtinId="45"/>
    <cellStyle name="Hiperlink" xfId="12" builtinId="8"/>
    <cellStyle name="Moeda" xfId="2" builtinId="4"/>
    <cellStyle name="Moeda 2" xfId="9" xr:uid="{00000000-0005-0000-0000-000005000000}"/>
    <cellStyle name="Normal" xfId="0" builtinId="0"/>
    <cellStyle name="Normal 2" xfId="7" xr:uid="{00000000-0005-0000-0000-000007000000}"/>
    <cellStyle name="Normal 3" xfId="11" xr:uid="{00000000-0005-0000-0000-000008000000}"/>
    <cellStyle name="Normal 4" xfId="8" xr:uid="{00000000-0005-0000-0000-000009000000}"/>
    <cellStyle name="Porcentagem" xfId="3" builtinId="5"/>
    <cellStyle name="Porcentagem 2" xfId="10" xr:uid="{00000000-0005-0000-0000-00000B000000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283028</xdr:colOff>
      <xdr:row>0</xdr:row>
      <xdr:rowOff>21771</xdr:rowOff>
    </xdr:from>
    <xdr:to>
      <xdr:col>12</xdr:col>
      <xdr:colOff>876799</xdr:colOff>
      <xdr:row>5</xdr:row>
      <xdr:rowOff>2165</xdr:rowOff>
    </xdr:to>
    <xdr:pic>
      <xdr:nvPicPr>
        <xdr:cNvPr id="2" name="Imagem 1" descr="\\192.168.1.248\publico\Secretaria\cabeçalho_brasã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2842" y="21771"/>
          <a:ext cx="5397500" cy="11055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85725</xdr:colOff>
      <xdr:row>20</xdr:row>
      <xdr:rowOff>28575</xdr:rowOff>
    </xdr:from>
    <xdr:to>
      <xdr:col>10</xdr:col>
      <xdr:colOff>327659</xdr:colOff>
      <xdr:row>23</xdr:row>
      <xdr:rowOff>35787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4AD1907-0D44-84CE-0336-3B98A0C57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4019550"/>
          <a:ext cx="6069329" cy="5787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398034</xdr:colOff>
      <xdr:row>7</xdr:row>
      <xdr:rowOff>135255</xdr:rowOff>
    </xdr:to>
    <xdr:pic>
      <xdr:nvPicPr>
        <xdr:cNvPr id="3" name="Imagem 2" descr="\\192.168.1.248\publico\Secretaria\cabeçalho_brasão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953251" cy="1476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3</xdr:col>
      <xdr:colOff>320040</xdr:colOff>
      <xdr:row>9</xdr:row>
      <xdr:rowOff>0</xdr:rowOff>
    </xdr:to>
    <xdr:pic>
      <xdr:nvPicPr>
        <xdr:cNvPr id="2" name="Picture 0">
          <a:extLst>
            <a:ext uri="{FF2B5EF4-FFF2-40B4-BE49-F238E27FC236}">
              <a16:creationId xmlns:a16="http://schemas.microsoft.com/office/drawing/2014/main" id="{86731100-64DE-4B1D-9836-3D7E36932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14350"/>
          <a:ext cx="9810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3</xdr:col>
      <xdr:colOff>320040</xdr:colOff>
      <xdr:row>9</xdr:row>
      <xdr:rowOff>0</xdr:rowOff>
    </xdr:to>
    <xdr:pic>
      <xdr:nvPicPr>
        <xdr:cNvPr id="2" name="Picture 0" descr="cab9d057-c9e1-43ce-ac64-88feb5df5d83">
          <a:extLst>
            <a:ext uri="{FF2B5EF4-FFF2-40B4-BE49-F238E27FC236}">
              <a16:creationId xmlns:a16="http://schemas.microsoft.com/office/drawing/2014/main" id="{8FE68B27-237C-434D-9476-34B872CEA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" y="502920"/>
          <a:ext cx="97536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ixa.gov.br/site/Paginas/downloads.asp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105"/>
  <sheetViews>
    <sheetView tabSelected="1" view="pageBreakPreview" zoomScaleNormal="175" zoomScaleSheetLayoutView="100" workbookViewId="0">
      <selection activeCell="R61" sqref="R61"/>
    </sheetView>
  </sheetViews>
  <sheetFormatPr defaultRowHeight="14.4" x14ac:dyDescent="0.3"/>
  <cols>
    <col min="1" max="1" width="3.33203125" customWidth="1"/>
    <col min="2" max="2" width="9.109375" style="1" bestFit="1" customWidth="1"/>
    <col min="3" max="3" width="9.109375" style="8"/>
    <col min="4" max="4" width="18.33203125" customWidth="1"/>
    <col min="5" max="5" width="5.109375" customWidth="1"/>
    <col min="6" max="6" width="9.88671875" customWidth="1"/>
    <col min="9" max="9" width="8.44140625" customWidth="1"/>
    <col min="10" max="10" width="9" customWidth="1"/>
    <col min="11" max="11" width="6.109375" style="1" bestFit="1" customWidth="1"/>
    <col min="12" max="12" width="15.6640625" style="17" customWidth="1"/>
    <col min="13" max="13" width="18.6640625" style="17" customWidth="1"/>
    <col min="14" max="14" width="10.109375" style="10" bestFit="1" customWidth="1"/>
    <col min="15" max="15" width="15.6640625" style="6" customWidth="1"/>
    <col min="16" max="16" width="8.5546875" style="12" customWidth="1"/>
    <col min="17" max="17" width="19" style="7" customWidth="1"/>
    <col min="19" max="19" width="15.109375" bestFit="1" customWidth="1"/>
  </cols>
  <sheetData>
    <row r="1" spans="2:24" x14ac:dyDescent="0.3"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</row>
    <row r="2" spans="2:24" x14ac:dyDescent="0.3"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8"/>
    </row>
    <row r="3" spans="2:24" x14ac:dyDescent="0.3"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</row>
    <row r="4" spans="2:24" x14ac:dyDescent="0.3"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</row>
    <row r="5" spans="2:24" ht="29.25" customHeight="1" x14ac:dyDescent="0.3"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</row>
    <row r="6" spans="2:24" x14ac:dyDescent="0.3"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</row>
    <row r="7" spans="2:24" ht="18" x14ac:dyDescent="0.3">
      <c r="B7" s="236" t="s">
        <v>19</v>
      </c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6"/>
      <c r="P7" s="236"/>
      <c r="Q7" s="236"/>
    </row>
    <row r="8" spans="2:24" x14ac:dyDescent="0.3">
      <c r="B8" s="229" t="s">
        <v>20</v>
      </c>
      <c r="C8" s="229"/>
      <c r="D8" s="229"/>
      <c r="E8" s="229"/>
      <c r="F8" s="229"/>
      <c r="G8" s="229"/>
      <c r="H8" s="229"/>
      <c r="I8" s="229"/>
      <c r="J8" s="229"/>
      <c r="K8" s="229"/>
      <c r="L8" s="229"/>
      <c r="M8" s="229"/>
      <c r="N8" s="229"/>
      <c r="O8" s="229"/>
      <c r="P8" s="229"/>
      <c r="Q8" s="229"/>
    </row>
    <row r="9" spans="2:24" x14ac:dyDescent="0.3">
      <c r="B9" s="229"/>
      <c r="C9" s="229"/>
      <c r="D9" s="229"/>
      <c r="E9" s="229"/>
      <c r="F9" s="229"/>
      <c r="G9" s="229"/>
      <c r="H9" s="229"/>
      <c r="I9" s="229"/>
      <c r="J9" s="229"/>
      <c r="K9" s="229"/>
      <c r="L9" s="229"/>
      <c r="M9" s="229"/>
      <c r="N9" s="229"/>
      <c r="O9" s="229"/>
      <c r="P9" s="229"/>
      <c r="Q9" s="229"/>
      <c r="U9" s="245"/>
      <c r="V9" s="245"/>
      <c r="W9" s="245"/>
      <c r="X9" s="7"/>
    </row>
    <row r="10" spans="2:24" s="20" customFormat="1" ht="13.8" x14ac:dyDescent="0.3">
      <c r="B10" s="235" t="s">
        <v>21</v>
      </c>
      <c r="C10" s="235"/>
      <c r="D10" s="235"/>
      <c r="E10" s="235"/>
      <c r="F10" s="238" t="s">
        <v>22</v>
      </c>
      <c r="G10" s="238"/>
      <c r="H10" s="238"/>
      <c r="I10" s="238"/>
      <c r="J10" s="238"/>
      <c r="K10" s="238"/>
      <c r="L10" s="238"/>
      <c r="M10" s="238"/>
      <c r="N10" s="238"/>
      <c r="O10" s="239" t="s">
        <v>24</v>
      </c>
      <c r="P10" s="239"/>
      <c r="Q10" s="239"/>
      <c r="U10" s="21"/>
      <c r="V10" s="21"/>
      <c r="W10" s="21"/>
      <c r="X10" s="22"/>
    </row>
    <row r="11" spans="2:24" s="23" customFormat="1" ht="25.2" customHeight="1" x14ac:dyDescent="0.3">
      <c r="B11" s="237" t="s">
        <v>267</v>
      </c>
      <c r="C11" s="237"/>
      <c r="D11" s="237"/>
      <c r="E11" s="237"/>
      <c r="F11" s="237" t="s">
        <v>332</v>
      </c>
      <c r="G11" s="237"/>
      <c r="H11" s="237"/>
      <c r="I11" s="237"/>
      <c r="J11" s="237"/>
      <c r="K11" s="237"/>
      <c r="L11" s="237"/>
      <c r="M11" s="237"/>
      <c r="N11" s="237"/>
      <c r="O11" s="240" t="s">
        <v>23</v>
      </c>
      <c r="P11" s="240"/>
      <c r="Q11" s="240"/>
      <c r="U11" s="24"/>
      <c r="V11" s="24"/>
      <c r="W11" s="24"/>
      <c r="X11" s="25"/>
    </row>
    <row r="12" spans="2:24" x14ac:dyDescent="0.3">
      <c r="B12" s="229"/>
      <c r="C12" s="229"/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  <c r="U12" s="6"/>
      <c r="V12" s="6"/>
      <c r="W12" s="6"/>
      <c r="X12" s="7"/>
    </row>
    <row r="13" spans="2:24" s="20" customFormat="1" ht="12" customHeight="1" x14ac:dyDescent="0.3">
      <c r="B13" s="235" t="s">
        <v>26</v>
      </c>
      <c r="C13" s="235"/>
      <c r="D13" s="235"/>
      <c r="E13" s="235"/>
      <c r="F13" s="235"/>
      <c r="G13" s="238" t="s">
        <v>25</v>
      </c>
      <c r="H13" s="238"/>
      <c r="I13" s="238"/>
      <c r="J13" s="238"/>
      <c r="K13" s="238"/>
      <c r="L13" s="238"/>
      <c r="M13" s="238"/>
      <c r="N13" s="238"/>
      <c r="O13" s="238"/>
      <c r="P13" s="238"/>
      <c r="Q13" s="238"/>
      <c r="U13" s="21"/>
      <c r="V13" s="21"/>
      <c r="W13" s="21"/>
      <c r="X13" s="22"/>
    </row>
    <row r="14" spans="2:24" s="23" customFormat="1" ht="13.8" x14ac:dyDescent="0.3">
      <c r="B14" s="234" t="s">
        <v>27</v>
      </c>
      <c r="C14" s="234"/>
      <c r="D14" s="234"/>
      <c r="E14" s="234"/>
      <c r="F14" s="234"/>
      <c r="G14" s="230" t="s">
        <v>268</v>
      </c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U14" s="246"/>
      <c r="V14" s="246"/>
      <c r="W14" s="246"/>
      <c r="X14" s="25"/>
    </row>
    <row r="15" spans="2:24" x14ac:dyDescent="0.3"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X15" s="7"/>
    </row>
    <row r="16" spans="2:24" s="23" customFormat="1" x14ac:dyDescent="0.3">
      <c r="B16" s="238" t="s">
        <v>271</v>
      </c>
      <c r="C16" s="238"/>
      <c r="D16" s="238"/>
      <c r="E16" s="238"/>
      <c r="F16" s="238"/>
      <c r="G16" s="238"/>
      <c r="H16" s="238"/>
      <c r="I16" s="238"/>
      <c r="J16" s="238"/>
      <c r="K16" s="238"/>
      <c r="L16" s="244">
        <f>Q16*100%/Q19</f>
        <v>0.65280004664702984</v>
      </c>
      <c r="M16" s="244"/>
      <c r="N16" s="247" t="s">
        <v>272</v>
      </c>
      <c r="O16" s="247"/>
      <c r="P16" s="247"/>
      <c r="Q16" s="190">
        <v>114000</v>
      </c>
      <c r="U16"/>
      <c r="V16"/>
      <c r="W16"/>
      <c r="X16" s="25"/>
    </row>
    <row r="17" spans="2:23" s="23" customFormat="1" x14ac:dyDescent="0.3">
      <c r="B17" s="230" t="s">
        <v>269</v>
      </c>
      <c r="C17" s="230"/>
      <c r="D17" s="230"/>
      <c r="E17" s="230"/>
      <c r="F17" s="230"/>
      <c r="G17" s="230"/>
      <c r="H17" s="231" t="s">
        <v>333</v>
      </c>
      <c r="I17" s="231"/>
      <c r="J17" s="231"/>
      <c r="K17" s="231"/>
      <c r="L17" s="244">
        <f>Q17*100%/Q19</f>
        <v>0</v>
      </c>
      <c r="M17" s="244"/>
      <c r="N17" s="248"/>
      <c r="O17" s="248"/>
      <c r="P17" s="248"/>
      <c r="Q17" s="190"/>
      <c r="U17"/>
      <c r="V17"/>
      <c r="W17"/>
    </row>
    <row r="18" spans="2:23" s="23" customFormat="1" thickBot="1" x14ac:dyDescent="0.35">
      <c r="B18" s="232" t="s">
        <v>0</v>
      </c>
      <c r="C18" s="232"/>
      <c r="D18" s="232"/>
      <c r="E18" s="232"/>
      <c r="F18" s="233" t="s">
        <v>334</v>
      </c>
      <c r="G18" s="233"/>
      <c r="H18" s="233"/>
      <c r="I18" s="233"/>
      <c r="J18" s="233"/>
      <c r="K18" s="233"/>
      <c r="L18" s="244">
        <f>Q18*100%/Q19</f>
        <v>0.3471999533529701</v>
      </c>
      <c r="M18" s="244"/>
      <c r="N18" s="240" t="s">
        <v>53</v>
      </c>
      <c r="O18" s="240"/>
      <c r="P18" s="240"/>
      <c r="Q18" s="191">
        <f>Q19-(Q16+Q17)</f>
        <v>60632.340462499997</v>
      </c>
    </row>
    <row r="19" spans="2:23" s="23" customFormat="1" ht="15" customHeight="1" thickBot="1" x14ac:dyDescent="0.35">
      <c r="B19" s="222" t="s">
        <v>270</v>
      </c>
      <c r="C19" s="223"/>
      <c r="D19" s="223"/>
      <c r="E19" s="223"/>
      <c r="F19" s="224"/>
      <c r="G19" s="225">
        <v>0.25</v>
      </c>
      <c r="H19" s="226"/>
      <c r="I19" s="226"/>
      <c r="J19" s="226"/>
      <c r="K19" s="227"/>
      <c r="L19" s="242">
        <v>1</v>
      </c>
      <c r="M19" s="243"/>
      <c r="N19" s="241" t="s">
        <v>13</v>
      </c>
      <c r="O19" s="241"/>
      <c r="P19" s="241"/>
      <c r="Q19" s="192">
        <f>SUM(Q27:Q84)/2</f>
        <v>174632.3404625</v>
      </c>
    </row>
    <row r="20" spans="2:23" s="23" customFormat="1" ht="15" customHeight="1" x14ac:dyDescent="0.3">
      <c r="B20" s="202"/>
      <c r="C20" s="203"/>
      <c r="D20" s="203"/>
      <c r="E20" s="203"/>
      <c r="F20" s="203"/>
      <c r="G20" s="203"/>
      <c r="H20" s="203"/>
      <c r="I20" s="203"/>
      <c r="J20" s="203"/>
      <c r="K20" s="204"/>
      <c r="L20" s="193" t="s">
        <v>330</v>
      </c>
      <c r="M20" s="194"/>
      <c r="N20" s="194"/>
      <c r="O20" s="194"/>
      <c r="P20" s="194"/>
      <c r="Q20" s="195"/>
    </row>
    <row r="21" spans="2:23" s="23" customFormat="1" ht="15" customHeight="1" x14ac:dyDescent="0.3">
      <c r="B21" s="205"/>
      <c r="C21" s="206"/>
      <c r="D21" s="206"/>
      <c r="E21" s="206"/>
      <c r="F21" s="206"/>
      <c r="G21" s="206"/>
      <c r="H21" s="206"/>
      <c r="I21" s="206"/>
      <c r="J21" s="206"/>
      <c r="K21" s="207"/>
      <c r="L21" s="196"/>
      <c r="M21" s="197"/>
      <c r="N21" s="197"/>
      <c r="O21" s="197"/>
      <c r="P21" s="197"/>
      <c r="Q21" s="198"/>
    </row>
    <row r="22" spans="2:23" s="23" customFormat="1" ht="15" customHeight="1" x14ac:dyDescent="0.3">
      <c r="B22" s="205"/>
      <c r="C22" s="206"/>
      <c r="D22" s="206"/>
      <c r="E22" s="206"/>
      <c r="F22" s="206"/>
      <c r="G22" s="206"/>
      <c r="H22" s="206"/>
      <c r="I22" s="206"/>
      <c r="J22" s="206"/>
      <c r="K22" s="207"/>
      <c r="L22" s="196"/>
      <c r="M22" s="197"/>
      <c r="N22" s="197"/>
      <c r="O22" s="197"/>
      <c r="P22" s="197"/>
      <c r="Q22" s="198"/>
    </row>
    <row r="23" spans="2:23" s="23" customFormat="1" ht="15" customHeight="1" x14ac:dyDescent="0.3">
      <c r="B23" s="205"/>
      <c r="C23" s="206"/>
      <c r="D23" s="206"/>
      <c r="E23" s="206"/>
      <c r="F23" s="206"/>
      <c r="G23" s="206"/>
      <c r="H23" s="206"/>
      <c r="I23" s="206"/>
      <c r="J23" s="206"/>
      <c r="K23" s="207"/>
      <c r="L23" s="196"/>
      <c r="M23" s="197"/>
      <c r="N23" s="197"/>
      <c r="O23" s="197"/>
      <c r="P23" s="197"/>
      <c r="Q23" s="198"/>
    </row>
    <row r="24" spans="2:23" s="23" customFormat="1" ht="15" customHeight="1" thickBot="1" x14ac:dyDescent="0.35">
      <c r="B24" s="208"/>
      <c r="C24" s="209"/>
      <c r="D24" s="209"/>
      <c r="E24" s="209"/>
      <c r="F24" s="209"/>
      <c r="G24" s="209"/>
      <c r="H24" s="209"/>
      <c r="I24" s="209"/>
      <c r="J24" s="209"/>
      <c r="K24" s="210"/>
      <c r="L24" s="199"/>
      <c r="M24" s="200"/>
      <c r="N24" s="200"/>
      <c r="O24" s="200"/>
      <c r="P24" s="200"/>
      <c r="Q24" s="201"/>
    </row>
    <row r="25" spans="2:23" s="23" customFormat="1" ht="13.8" x14ac:dyDescent="0.3">
      <c r="B25" s="221"/>
      <c r="C25" s="221"/>
      <c r="D25" s="221"/>
      <c r="E25" s="221"/>
      <c r="F25" s="221"/>
      <c r="G25" s="221"/>
      <c r="H25" s="221"/>
      <c r="I25" s="221"/>
      <c r="J25" s="221"/>
      <c r="K25" s="221"/>
      <c r="L25" s="221"/>
      <c r="M25" s="221"/>
      <c r="N25" s="221"/>
      <c r="O25" s="221"/>
      <c r="P25" s="221"/>
      <c r="Q25" s="221"/>
    </row>
    <row r="26" spans="2:23" s="50" customFormat="1" ht="30" customHeight="1" x14ac:dyDescent="0.3">
      <c r="B26" s="51" t="s">
        <v>6</v>
      </c>
      <c r="C26" s="258" t="s">
        <v>5</v>
      </c>
      <c r="D26" s="259"/>
      <c r="E26" s="259"/>
      <c r="F26" s="259"/>
      <c r="G26" s="259"/>
      <c r="H26" s="259"/>
      <c r="I26" s="259"/>
      <c r="J26" s="260"/>
      <c r="K26" s="51" t="s">
        <v>4</v>
      </c>
      <c r="L26" s="52" t="s">
        <v>3</v>
      </c>
      <c r="M26" s="52" t="s">
        <v>276</v>
      </c>
      <c r="N26" s="53" t="s">
        <v>7</v>
      </c>
      <c r="O26" s="54" t="s">
        <v>9</v>
      </c>
      <c r="P26" s="55" t="s">
        <v>8</v>
      </c>
      <c r="Q26" s="56" t="s">
        <v>10</v>
      </c>
      <c r="S26" s="57"/>
    </row>
    <row r="27" spans="2:23" s="39" customFormat="1" ht="15" customHeight="1" x14ac:dyDescent="0.3">
      <c r="B27" s="34">
        <v>1</v>
      </c>
      <c r="C27" s="218" t="s">
        <v>273</v>
      </c>
      <c r="D27" s="219"/>
      <c r="E27" s="219"/>
      <c r="F27" s="219"/>
      <c r="G27" s="219"/>
      <c r="H27" s="219"/>
      <c r="I27" s="219"/>
      <c r="J27" s="220"/>
      <c r="K27" s="34"/>
      <c r="L27" s="35"/>
      <c r="M27" s="35"/>
      <c r="N27" s="37"/>
      <c r="O27" s="40"/>
      <c r="P27" s="41"/>
      <c r="Q27" s="42">
        <f>SUM(Q28:Q30)</f>
        <v>11921.1095625</v>
      </c>
    </row>
    <row r="28" spans="2:23" x14ac:dyDescent="0.3">
      <c r="B28" s="3">
        <v>98458</v>
      </c>
      <c r="C28" s="249" t="s">
        <v>274</v>
      </c>
      <c r="D28" s="250"/>
      <c r="E28" s="250"/>
      <c r="F28" s="250"/>
      <c r="G28" s="250"/>
      <c r="H28" s="250"/>
      <c r="I28" s="250"/>
      <c r="J28" s="251"/>
      <c r="K28" s="3" t="s">
        <v>1</v>
      </c>
      <c r="L28" s="5">
        <v>97.86</v>
      </c>
      <c r="M28" s="5">
        <f>L28*P28+L28</f>
        <v>122.325</v>
      </c>
      <c r="N28" s="11">
        <f>19.45*2.4</f>
        <v>46.68</v>
      </c>
      <c r="O28" s="16">
        <f t="shared" ref="O28:O84" si="0">L28*N28</f>
        <v>4568.1048000000001</v>
      </c>
      <c r="P28" s="13">
        <f>G19</f>
        <v>0.25</v>
      </c>
      <c r="Q28" s="32">
        <f>M28*N28</f>
        <v>5710.1310000000003</v>
      </c>
    </row>
    <row r="29" spans="2:23" ht="24.6" customHeight="1" x14ac:dyDescent="0.3">
      <c r="B29" s="3">
        <v>103689</v>
      </c>
      <c r="C29" s="249" t="s">
        <v>328</v>
      </c>
      <c r="D29" s="250"/>
      <c r="E29" s="250"/>
      <c r="F29" s="250"/>
      <c r="G29" s="250"/>
      <c r="H29" s="250"/>
      <c r="I29" s="250"/>
      <c r="J29" s="251"/>
      <c r="K29" s="3" t="s">
        <v>1</v>
      </c>
      <c r="L29" s="5">
        <v>505.63</v>
      </c>
      <c r="M29" s="5">
        <f t="shared" ref="M29:M30" si="1">L29*P29+L29</f>
        <v>632.03750000000002</v>
      </c>
      <c r="N29" s="11">
        <f>3*2</f>
        <v>6</v>
      </c>
      <c r="O29" s="16">
        <f t="shared" si="0"/>
        <v>3033.7799999999997</v>
      </c>
      <c r="P29" s="13">
        <f>G19</f>
        <v>0.25</v>
      </c>
      <c r="Q29" s="32">
        <f t="shared" ref="Q29:Q74" si="2">M29*N29</f>
        <v>3792.2250000000004</v>
      </c>
    </row>
    <row r="30" spans="2:23" ht="37.950000000000003" customHeight="1" x14ac:dyDescent="0.3">
      <c r="B30" s="3">
        <v>106122</v>
      </c>
      <c r="C30" s="249" t="s">
        <v>275</v>
      </c>
      <c r="D30" s="250"/>
      <c r="E30" s="250"/>
      <c r="F30" s="250"/>
      <c r="G30" s="250"/>
      <c r="H30" s="250"/>
      <c r="I30" s="250"/>
      <c r="J30" s="251"/>
      <c r="K30" s="3" t="s">
        <v>14</v>
      </c>
      <c r="L30" s="5">
        <v>104.15</v>
      </c>
      <c r="M30" s="5">
        <f t="shared" si="1"/>
        <v>130.1875</v>
      </c>
      <c r="N30" s="11">
        <f>N33+N35+(N32*0.03)+(N34*0.03)</f>
        <v>18.578999999999997</v>
      </c>
      <c r="O30" s="16">
        <f t="shared" si="0"/>
        <v>1935.0028499999999</v>
      </c>
      <c r="P30" s="13">
        <f>G19</f>
        <v>0.25</v>
      </c>
      <c r="Q30" s="32">
        <f t="shared" si="2"/>
        <v>2418.7535624999996</v>
      </c>
    </row>
    <row r="31" spans="2:23" x14ac:dyDescent="0.3">
      <c r="B31" s="34">
        <v>2</v>
      </c>
      <c r="C31" s="218" t="s">
        <v>284</v>
      </c>
      <c r="D31" s="219"/>
      <c r="E31" s="219"/>
      <c r="F31" s="219"/>
      <c r="G31" s="219"/>
      <c r="H31" s="219"/>
      <c r="I31" s="219"/>
      <c r="J31" s="220"/>
      <c r="K31" s="34"/>
      <c r="L31" s="35"/>
      <c r="M31" s="35"/>
      <c r="N31" s="35"/>
      <c r="O31" s="35"/>
      <c r="P31" s="35"/>
      <c r="Q31" s="42">
        <f>SUM(Q32:Q38)</f>
        <v>5638.1372749999982</v>
      </c>
    </row>
    <row r="32" spans="2:23" s="39" customFormat="1" ht="28.95" customHeight="1" x14ac:dyDescent="0.3">
      <c r="B32" s="3">
        <v>97634</v>
      </c>
      <c r="C32" s="249" t="s">
        <v>280</v>
      </c>
      <c r="D32" s="250"/>
      <c r="E32" s="250"/>
      <c r="F32" s="250"/>
      <c r="G32" s="250"/>
      <c r="H32" s="250"/>
      <c r="I32" s="250"/>
      <c r="J32" s="251"/>
      <c r="K32" s="3" t="s">
        <v>1</v>
      </c>
      <c r="L32" s="5">
        <v>9.3699999999999992</v>
      </c>
      <c r="M32" s="5">
        <f t="shared" ref="M32:M38" si="3">L32*P32+L32</f>
        <v>11.712499999999999</v>
      </c>
      <c r="N32" s="11">
        <f>(49+49+7.05+12.45+7.84+5.26)</f>
        <v>130.6</v>
      </c>
      <c r="O32" s="16">
        <f t="shared" si="0"/>
        <v>1223.7219999999998</v>
      </c>
      <c r="P32" s="13">
        <f>G19</f>
        <v>0.25</v>
      </c>
      <c r="Q32" s="32">
        <f t="shared" si="2"/>
        <v>1529.6524999999997</v>
      </c>
    </row>
    <row r="33" spans="2:17" s="39" customFormat="1" ht="28.95" customHeight="1" x14ac:dyDescent="0.3">
      <c r="B33" s="3">
        <v>104790</v>
      </c>
      <c r="C33" s="249" t="s">
        <v>281</v>
      </c>
      <c r="D33" s="250"/>
      <c r="E33" s="250"/>
      <c r="F33" s="250"/>
      <c r="G33" s="250"/>
      <c r="H33" s="250"/>
      <c r="I33" s="250"/>
      <c r="J33" s="251"/>
      <c r="K33" s="3" t="s">
        <v>14</v>
      </c>
      <c r="L33" s="5">
        <v>132.02000000000001</v>
      </c>
      <c r="M33" s="5">
        <f t="shared" si="3"/>
        <v>165.02500000000001</v>
      </c>
      <c r="N33" s="11">
        <f>N32*0.06</f>
        <v>7.8359999999999994</v>
      </c>
      <c r="O33" s="16">
        <f t="shared" si="0"/>
        <v>1034.50872</v>
      </c>
      <c r="P33" s="13">
        <f>G19</f>
        <v>0.25</v>
      </c>
      <c r="Q33" s="32">
        <f t="shared" si="2"/>
        <v>1293.1359</v>
      </c>
    </row>
    <row r="34" spans="2:17" ht="28.2" customHeight="1" x14ac:dyDescent="0.3">
      <c r="B34" s="3">
        <v>97634</v>
      </c>
      <c r="C34" s="249" t="s">
        <v>280</v>
      </c>
      <c r="D34" s="250"/>
      <c r="E34" s="250"/>
      <c r="F34" s="250"/>
      <c r="G34" s="250"/>
      <c r="H34" s="250"/>
      <c r="I34" s="250"/>
      <c r="J34" s="251"/>
      <c r="K34" s="3" t="s">
        <v>1</v>
      </c>
      <c r="L34" s="5">
        <v>9.3699999999999992</v>
      </c>
      <c r="M34" s="5">
        <f t="shared" si="3"/>
        <v>11.712499999999999</v>
      </c>
      <c r="N34" s="11">
        <f>(11.7+14.9+11.2+8.7)*3</f>
        <v>139.5</v>
      </c>
      <c r="O34" s="16">
        <f t="shared" si="0"/>
        <v>1307.1149999999998</v>
      </c>
      <c r="P34" s="13">
        <f>G19</f>
        <v>0.25</v>
      </c>
      <c r="Q34" s="32">
        <f t="shared" si="2"/>
        <v>1633.8937499999997</v>
      </c>
    </row>
    <row r="35" spans="2:17" ht="30" customHeight="1" x14ac:dyDescent="0.3">
      <c r="B35" s="3">
        <v>97625</v>
      </c>
      <c r="C35" s="249" t="s">
        <v>282</v>
      </c>
      <c r="D35" s="250"/>
      <c r="E35" s="250"/>
      <c r="F35" s="250"/>
      <c r="G35" s="250"/>
      <c r="H35" s="250"/>
      <c r="I35" s="250"/>
      <c r="J35" s="251"/>
      <c r="K35" s="3" t="s">
        <v>14</v>
      </c>
      <c r="L35" s="5">
        <v>55.61</v>
      </c>
      <c r="M35" s="5">
        <f t="shared" si="3"/>
        <v>69.512500000000003</v>
      </c>
      <c r="N35" s="11">
        <f>((2.4+5.4+1)*2)*0.15</f>
        <v>2.64</v>
      </c>
      <c r="O35" s="16">
        <f t="shared" si="0"/>
        <v>146.81040000000002</v>
      </c>
      <c r="P35" s="13">
        <f>G19</f>
        <v>0.25</v>
      </c>
      <c r="Q35" s="32">
        <f t="shared" si="2"/>
        <v>183.51300000000001</v>
      </c>
    </row>
    <row r="36" spans="2:17" s="39" customFormat="1" ht="29.4" customHeight="1" x14ac:dyDescent="0.3">
      <c r="B36" s="3">
        <v>97645</v>
      </c>
      <c r="C36" s="249" t="s">
        <v>279</v>
      </c>
      <c r="D36" s="250"/>
      <c r="E36" s="250"/>
      <c r="F36" s="250"/>
      <c r="G36" s="250"/>
      <c r="H36" s="250"/>
      <c r="I36" s="250"/>
      <c r="J36" s="251"/>
      <c r="K36" s="3" t="s">
        <v>1</v>
      </c>
      <c r="L36" s="5">
        <v>34.049999999999997</v>
      </c>
      <c r="M36" s="5">
        <f t="shared" si="3"/>
        <v>42.5625</v>
      </c>
      <c r="N36" s="11">
        <f>16.2</f>
        <v>16.2</v>
      </c>
      <c r="O36" s="16">
        <f t="shared" si="0"/>
        <v>551.6099999999999</v>
      </c>
      <c r="P36" s="13">
        <f>G19</f>
        <v>0.25</v>
      </c>
      <c r="Q36" s="32">
        <f t="shared" si="2"/>
        <v>689.51249999999993</v>
      </c>
    </row>
    <row r="37" spans="2:17" ht="25.95" customHeight="1" x14ac:dyDescent="0.3">
      <c r="B37" s="3">
        <v>97644</v>
      </c>
      <c r="C37" s="249" t="s">
        <v>283</v>
      </c>
      <c r="D37" s="250"/>
      <c r="E37" s="250"/>
      <c r="F37" s="250"/>
      <c r="G37" s="250"/>
      <c r="H37" s="250"/>
      <c r="I37" s="250"/>
      <c r="J37" s="251"/>
      <c r="K37" s="3" t="s">
        <v>1</v>
      </c>
      <c r="L37" s="5">
        <v>13.19</v>
      </c>
      <c r="M37" s="5">
        <f t="shared" si="3"/>
        <v>16.487500000000001</v>
      </c>
      <c r="N37" s="11">
        <f>13.23</f>
        <v>13.23</v>
      </c>
      <c r="O37" s="16">
        <f t="shared" si="0"/>
        <v>174.50370000000001</v>
      </c>
      <c r="P37" s="13">
        <f>G19</f>
        <v>0.25</v>
      </c>
      <c r="Q37" s="32">
        <f t="shared" si="2"/>
        <v>218.129625</v>
      </c>
    </row>
    <row r="38" spans="2:17" ht="31.95" customHeight="1" x14ac:dyDescent="0.3">
      <c r="B38" s="3">
        <v>97663</v>
      </c>
      <c r="C38" s="249" t="s">
        <v>278</v>
      </c>
      <c r="D38" s="250"/>
      <c r="E38" s="250"/>
      <c r="F38" s="250"/>
      <c r="G38" s="250"/>
      <c r="H38" s="250"/>
      <c r="I38" s="250"/>
      <c r="J38" s="251"/>
      <c r="K38" s="3" t="s">
        <v>277</v>
      </c>
      <c r="L38" s="5">
        <v>18.059999999999999</v>
      </c>
      <c r="M38" s="5">
        <f t="shared" si="3"/>
        <v>22.574999999999999</v>
      </c>
      <c r="N38" s="11">
        <v>4</v>
      </c>
      <c r="O38" s="16">
        <f t="shared" si="0"/>
        <v>72.239999999999995</v>
      </c>
      <c r="P38" s="13">
        <f>G19</f>
        <v>0.25</v>
      </c>
      <c r="Q38" s="32">
        <f t="shared" si="2"/>
        <v>90.3</v>
      </c>
    </row>
    <row r="39" spans="2:17" x14ac:dyDescent="0.3">
      <c r="B39" s="34">
        <v>3</v>
      </c>
      <c r="C39" s="218" t="s">
        <v>285</v>
      </c>
      <c r="D39" s="219"/>
      <c r="E39" s="219"/>
      <c r="F39" s="219"/>
      <c r="G39" s="219"/>
      <c r="H39" s="219"/>
      <c r="I39" s="219"/>
      <c r="J39" s="220"/>
      <c r="K39" s="34"/>
      <c r="L39" s="35"/>
      <c r="M39" s="35"/>
      <c r="N39" s="35"/>
      <c r="O39" s="35"/>
      <c r="P39" s="35"/>
      <c r="Q39" s="42">
        <f>SUM(Q40:Q54)</f>
        <v>18703.874999999996</v>
      </c>
    </row>
    <row r="40" spans="2:17" ht="30" customHeight="1" x14ac:dyDescent="0.3">
      <c r="B40" s="3">
        <v>102622</v>
      </c>
      <c r="C40" s="249" t="s">
        <v>286</v>
      </c>
      <c r="D40" s="250"/>
      <c r="E40" s="250"/>
      <c r="F40" s="250"/>
      <c r="G40" s="250"/>
      <c r="H40" s="250"/>
      <c r="I40" s="250"/>
      <c r="J40" s="251"/>
      <c r="K40" s="3" t="s">
        <v>277</v>
      </c>
      <c r="L40" s="5">
        <v>705.16</v>
      </c>
      <c r="M40" s="5">
        <f t="shared" ref="M40:M69" si="4">L40*P40+L40</f>
        <v>881.44999999999993</v>
      </c>
      <c r="N40" s="11">
        <v>2</v>
      </c>
      <c r="O40" s="16">
        <f t="shared" si="0"/>
        <v>1410.32</v>
      </c>
      <c r="P40" s="13">
        <f>G19</f>
        <v>0.25</v>
      </c>
      <c r="Q40" s="32">
        <f t="shared" si="2"/>
        <v>1762.8999999999999</v>
      </c>
    </row>
    <row r="41" spans="2:17" ht="33.6" customHeight="1" x14ac:dyDescent="0.3">
      <c r="B41" s="3">
        <v>89800</v>
      </c>
      <c r="C41" s="249" t="s">
        <v>287</v>
      </c>
      <c r="D41" s="250"/>
      <c r="E41" s="250"/>
      <c r="F41" s="250"/>
      <c r="G41" s="250"/>
      <c r="H41" s="250"/>
      <c r="I41" s="250"/>
      <c r="J41" s="251"/>
      <c r="K41" s="3" t="s">
        <v>15</v>
      </c>
      <c r="L41" s="5">
        <v>39.450000000000003</v>
      </c>
      <c r="M41" s="5">
        <f t="shared" si="4"/>
        <v>49.3125</v>
      </c>
      <c r="N41" s="11">
        <v>14</v>
      </c>
      <c r="O41" s="16">
        <f t="shared" si="0"/>
        <v>552.30000000000007</v>
      </c>
      <c r="P41" s="13">
        <f>G19</f>
        <v>0.25</v>
      </c>
      <c r="Q41" s="32">
        <f t="shared" si="2"/>
        <v>690.375</v>
      </c>
    </row>
    <row r="42" spans="2:17" ht="44.4" customHeight="1" x14ac:dyDescent="0.3">
      <c r="B42" s="3">
        <v>89711</v>
      </c>
      <c r="C42" s="249" t="s">
        <v>288</v>
      </c>
      <c r="D42" s="250"/>
      <c r="E42" s="250"/>
      <c r="F42" s="250"/>
      <c r="G42" s="250"/>
      <c r="H42" s="250"/>
      <c r="I42" s="250"/>
      <c r="J42" s="251"/>
      <c r="K42" s="3" t="s">
        <v>15</v>
      </c>
      <c r="L42" s="5">
        <v>29.88</v>
      </c>
      <c r="M42" s="5">
        <f t="shared" si="4"/>
        <v>37.35</v>
      </c>
      <c r="N42" s="11">
        <v>16</v>
      </c>
      <c r="O42" s="16">
        <f t="shared" si="0"/>
        <v>478.08</v>
      </c>
      <c r="P42" s="13">
        <f>G19</f>
        <v>0.25</v>
      </c>
      <c r="Q42" s="32">
        <f t="shared" si="2"/>
        <v>597.6</v>
      </c>
    </row>
    <row r="43" spans="2:17" ht="41.4" customHeight="1" x14ac:dyDescent="0.3">
      <c r="B43" s="3">
        <v>89713</v>
      </c>
      <c r="C43" s="249" t="s">
        <v>289</v>
      </c>
      <c r="D43" s="250"/>
      <c r="E43" s="250"/>
      <c r="F43" s="250"/>
      <c r="G43" s="250"/>
      <c r="H43" s="250"/>
      <c r="I43" s="250"/>
      <c r="J43" s="251"/>
      <c r="K43" s="3" t="s">
        <v>15</v>
      </c>
      <c r="L43" s="5">
        <v>46.73</v>
      </c>
      <c r="M43" s="5">
        <f t="shared" si="4"/>
        <v>58.412499999999994</v>
      </c>
      <c r="N43" s="11">
        <v>12</v>
      </c>
      <c r="O43" s="16">
        <f t="shared" si="0"/>
        <v>560.76</v>
      </c>
      <c r="P43" s="13">
        <f>G19</f>
        <v>0.25</v>
      </c>
      <c r="Q43" s="32">
        <f t="shared" si="2"/>
        <v>700.94999999999993</v>
      </c>
    </row>
    <row r="44" spans="2:17" ht="40.950000000000003" customHeight="1" x14ac:dyDescent="0.3">
      <c r="B44" s="3">
        <v>98104</v>
      </c>
      <c r="C44" s="249" t="s">
        <v>290</v>
      </c>
      <c r="D44" s="250"/>
      <c r="E44" s="250"/>
      <c r="F44" s="250"/>
      <c r="G44" s="250"/>
      <c r="H44" s="250"/>
      <c r="I44" s="250"/>
      <c r="J44" s="251"/>
      <c r="K44" s="3" t="s">
        <v>277</v>
      </c>
      <c r="L44" s="5">
        <v>424.52</v>
      </c>
      <c r="M44" s="5">
        <f t="shared" si="4"/>
        <v>530.65</v>
      </c>
      <c r="N44" s="11">
        <v>2</v>
      </c>
      <c r="O44" s="16">
        <f t="shared" si="0"/>
        <v>849.04</v>
      </c>
      <c r="P44" s="13">
        <f>G19</f>
        <v>0.25</v>
      </c>
      <c r="Q44" s="32">
        <f t="shared" si="2"/>
        <v>1061.3</v>
      </c>
    </row>
    <row r="45" spans="2:17" ht="33" customHeight="1" x14ac:dyDescent="0.3">
      <c r="B45" s="3">
        <v>89403</v>
      </c>
      <c r="C45" s="249" t="s">
        <v>291</v>
      </c>
      <c r="D45" s="250"/>
      <c r="E45" s="250"/>
      <c r="F45" s="250"/>
      <c r="G45" s="250"/>
      <c r="H45" s="250"/>
      <c r="I45" s="250"/>
      <c r="J45" s="251"/>
      <c r="K45" s="3" t="s">
        <v>15</v>
      </c>
      <c r="L45" s="5">
        <v>25.21</v>
      </c>
      <c r="M45" s="5">
        <f t="shared" si="4"/>
        <v>31.512500000000003</v>
      </c>
      <c r="N45" s="11">
        <v>40</v>
      </c>
      <c r="O45" s="16">
        <f t="shared" si="0"/>
        <v>1008.4000000000001</v>
      </c>
      <c r="P45" s="13">
        <f>G19</f>
        <v>0.25</v>
      </c>
      <c r="Q45" s="32">
        <f t="shared" si="2"/>
        <v>1260.5</v>
      </c>
    </row>
    <row r="46" spans="2:17" ht="32.4" customHeight="1" x14ac:dyDescent="0.3">
      <c r="B46" s="3">
        <v>103978</v>
      </c>
      <c r="C46" s="249" t="s">
        <v>292</v>
      </c>
      <c r="D46" s="250"/>
      <c r="E46" s="250"/>
      <c r="F46" s="250"/>
      <c r="G46" s="250"/>
      <c r="H46" s="250"/>
      <c r="I46" s="250"/>
      <c r="J46" s="251"/>
      <c r="K46" s="3" t="s">
        <v>15</v>
      </c>
      <c r="L46" s="5">
        <v>34.31</v>
      </c>
      <c r="M46" s="5">
        <f t="shared" si="4"/>
        <v>42.887500000000003</v>
      </c>
      <c r="N46" s="11">
        <v>32</v>
      </c>
      <c r="O46" s="16">
        <f t="shared" si="0"/>
        <v>1097.92</v>
      </c>
      <c r="P46" s="13">
        <f>G19</f>
        <v>0.25</v>
      </c>
      <c r="Q46" s="32">
        <f t="shared" si="2"/>
        <v>1372.4</v>
      </c>
    </row>
    <row r="47" spans="2:17" ht="27.6" customHeight="1" x14ac:dyDescent="0.3">
      <c r="B47" s="3">
        <v>94794</v>
      </c>
      <c r="C47" s="249" t="s">
        <v>293</v>
      </c>
      <c r="D47" s="250"/>
      <c r="E47" s="250"/>
      <c r="F47" s="250"/>
      <c r="G47" s="250"/>
      <c r="H47" s="250"/>
      <c r="I47" s="250"/>
      <c r="J47" s="251"/>
      <c r="K47" s="3" t="s">
        <v>277</v>
      </c>
      <c r="L47" s="5">
        <v>167.39</v>
      </c>
      <c r="M47" s="5">
        <f t="shared" si="4"/>
        <v>209.23749999999998</v>
      </c>
      <c r="N47" s="11">
        <v>3</v>
      </c>
      <c r="O47" s="16">
        <f t="shared" si="0"/>
        <v>502.16999999999996</v>
      </c>
      <c r="P47" s="13">
        <f>G19</f>
        <v>0.25</v>
      </c>
      <c r="Q47" s="32">
        <f t="shared" si="2"/>
        <v>627.71249999999998</v>
      </c>
    </row>
    <row r="48" spans="2:17" ht="26.4" customHeight="1" x14ac:dyDescent="0.3">
      <c r="B48" s="3">
        <v>89985</v>
      </c>
      <c r="C48" s="249" t="s">
        <v>294</v>
      </c>
      <c r="D48" s="250"/>
      <c r="E48" s="250"/>
      <c r="F48" s="250"/>
      <c r="G48" s="250"/>
      <c r="H48" s="250"/>
      <c r="I48" s="250"/>
      <c r="J48" s="251"/>
      <c r="K48" s="3" t="s">
        <v>277</v>
      </c>
      <c r="L48" s="5">
        <v>90.31</v>
      </c>
      <c r="M48" s="5">
        <f t="shared" si="4"/>
        <v>112.8875</v>
      </c>
      <c r="N48" s="11">
        <v>3</v>
      </c>
      <c r="O48" s="16">
        <f t="shared" si="0"/>
        <v>270.93</v>
      </c>
      <c r="P48" s="13">
        <f>G19</f>
        <v>0.25</v>
      </c>
      <c r="Q48" s="32">
        <f t="shared" si="2"/>
        <v>338.66250000000002</v>
      </c>
    </row>
    <row r="49" spans="2:17" ht="41.4" customHeight="1" x14ac:dyDescent="0.3">
      <c r="B49" s="3">
        <v>86922</v>
      </c>
      <c r="C49" s="249" t="s">
        <v>295</v>
      </c>
      <c r="D49" s="250"/>
      <c r="E49" s="250"/>
      <c r="F49" s="250"/>
      <c r="G49" s="250"/>
      <c r="H49" s="250"/>
      <c r="I49" s="250"/>
      <c r="J49" s="251"/>
      <c r="K49" s="3" t="s">
        <v>277</v>
      </c>
      <c r="L49" s="5">
        <v>962.98</v>
      </c>
      <c r="M49" s="5">
        <f t="shared" si="4"/>
        <v>1203.7249999999999</v>
      </c>
      <c r="N49" s="11">
        <v>2</v>
      </c>
      <c r="O49" s="16">
        <f t="shared" si="0"/>
        <v>1925.96</v>
      </c>
      <c r="P49" s="13">
        <f>G19</f>
        <v>0.25</v>
      </c>
      <c r="Q49" s="32">
        <f t="shared" si="2"/>
        <v>2407.4499999999998</v>
      </c>
    </row>
    <row r="50" spans="2:17" ht="54" customHeight="1" x14ac:dyDescent="0.3">
      <c r="B50" s="3">
        <v>93441</v>
      </c>
      <c r="C50" s="249" t="s">
        <v>296</v>
      </c>
      <c r="D50" s="250"/>
      <c r="E50" s="250"/>
      <c r="F50" s="250"/>
      <c r="G50" s="250"/>
      <c r="H50" s="250"/>
      <c r="I50" s="250"/>
      <c r="J50" s="251"/>
      <c r="K50" s="3" t="s">
        <v>277</v>
      </c>
      <c r="L50" s="5">
        <v>1434.28</v>
      </c>
      <c r="M50" s="5">
        <f t="shared" si="4"/>
        <v>1792.85</v>
      </c>
      <c r="N50" s="11">
        <v>3</v>
      </c>
      <c r="O50" s="16">
        <f t="shared" si="0"/>
        <v>4302.84</v>
      </c>
      <c r="P50" s="13">
        <f>G19</f>
        <v>0.25</v>
      </c>
      <c r="Q50" s="32">
        <f t="shared" si="2"/>
        <v>5378.5499999999993</v>
      </c>
    </row>
    <row r="51" spans="2:17" ht="63" customHeight="1" x14ac:dyDescent="0.3">
      <c r="B51" s="3">
        <v>86942</v>
      </c>
      <c r="C51" s="249" t="s">
        <v>297</v>
      </c>
      <c r="D51" s="250"/>
      <c r="E51" s="250"/>
      <c r="F51" s="250"/>
      <c r="G51" s="250"/>
      <c r="H51" s="250"/>
      <c r="I51" s="250"/>
      <c r="J51" s="251"/>
      <c r="K51" s="3" t="s">
        <v>277</v>
      </c>
      <c r="L51" s="5">
        <v>299.39999999999998</v>
      </c>
      <c r="M51" s="5">
        <f t="shared" si="4"/>
        <v>374.25</v>
      </c>
      <c r="N51" s="11">
        <v>2</v>
      </c>
      <c r="O51" s="16">
        <f t="shared" si="0"/>
        <v>598.79999999999995</v>
      </c>
      <c r="P51" s="13">
        <f>G19</f>
        <v>0.25</v>
      </c>
      <c r="Q51" s="32">
        <f t="shared" si="2"/>
        <v>748.5</v>
      </c>
    </row>
    <row r="52" spans="2:17" ht="42" customHeight="1" x14ac:dyDescent="0.3">
      <c r="B52" s="3">
        <v>95471</v>
      </c>
      <c r="C52" s="249" t="s">
        <v>329</v>
      </c>
      <c r="D52" s="250"/>
      <c r="E52" s="250"/>
      <c r="F52" s="250"/>
      <c r="G52" s="250"/>
      <c r="H52" s="250"/>
      <c r="I52" s="250"/>
      <c r="J52" s="251"/>
      <c r="K52" s="3" t="s">
        <v>277</v>
      </c>
      <c r="L52" s="188">
        <v>959.3</v>
      </c>
      <c r="M52" s="188">
        <f t="shared" si="4"/>
        <v>1199.125</v>
      </c>
      <c r="N52" s="15">
        <v>1</v>
      </c>
      <c r="O52" s="16">
        <f t="shared" si="0"/>
        <v>959.3</v>
      </c>
      <c r="P52" s="189">
        <f>G19</f>
        <v>0.25</v>
      </c>
      <c r="Q52" s="33">
        <f t="shared" si="2"/>
        <v>1199.125</v>
      </c>
    </row>
    <row r="53" spans="2:17" s="180" customFormat="1" x14ac:dyDescent="0.3">
      <c r="B53" s="175">
        <v>100850</v>
      </c>
      <c r="C53" s="252" t="s">
        <v>298</v>
      </c>
      <c r="D53" s="253"/>
      <c r="E53" s="253"/>
      <c r="F53" s="253"/>
      <c r="G53" s="253"/>
      <c r="H53" s="253"/>
      <c r="I53" s="253"/>
      <c r="J53" s="254"/>
      <c r="K53" s="175" t="s">
        <v>277</v>
      </c>
      <c r="L53" s="176">
        <v>0</v>
      </c>
      <c r="M53" s="176">
        <f t="shared" si="4"/>
        <v>0</v>
      </c>
      <c r="N53" s="177">
        <v>1</v>
      </c>
      <c r="O53" s="16">
        <f t="shared" si="0"/>
        <v>0</v>
      </c>
      <c r="P53" s="178">
        <f>G19</f>
        <v>0.25</v>
      </c>
      <c r="Q53" s="179">
        <f t="shared" si="2"/>
        <v>0</v>
      </c>
    </row>
    <row r="54" spans="2:17" ht="28.2" customHeight="1" x14ac:dyDescent="0.3">
      <c r="B54" s="3">
        <v>99635</v>
      </c>
      <c r="C54" s="249" t="s">
        <v>299</v>
      </c>
      <c r="D54" s="250"/>
      <c r="E54" s="250"/>
      <c r="F54" s="250"/>
      <c r="G54" s="250"/>
      <c r="H54" s="250"/>
      <c r="I54" s="250"/>
      <c r="J54" s="251"/>
      <c r="K54" s="3" t="s">
        <v>277</v>
      </c>
      <c r="L54" s="5">
        <v>446.28</v>
      </c>
      <c r="M54" s="5">
        <f t="shared" si="4"/>
        <v>557.84999999999991</v>
      </c>
      <c r="N54" s="11">
        <v>1</v>
      </c>
      <c r="O54" s="16">
        <f t="shared" si="0"/>
        <v>446.28</v>
      </c>
      <c r="P54" s="13">
        <f>G19</f>
        <v>0.25</v>
      </c>
      <c r="Q54" s="32">
        <f t="shared" si="2"/>
        <v>557.84999999999991</v>
      </c>
    </row>
    <row r="55" spans="2:17" x14ac:dyDescent="0.3">
      <c r="B55" s="34">
        <v>4</v>
      </c>
      <c r="C55" s="218" t="s">
        <v>300</v>
      </c>
      <c r="D55" s="219"/>
      <c r="E55" s="219"/>
      <c r="F55" s="219"/>
      <c r="G55" s="219"/>
      <c r="H55" s="219"/>
      <c r="I55" s="219"/>
      <c r="J55" s="220"/>
      <c r="K55" s="34"/>
      <c r="L55" s="35"/>
      <c r="M55" s="35"/>
      <c r="N55" s="35"/>
      <c r="O55" s="35"/>
      <c r="P55" s="35"/>
      <c r="Q55" s="42">
        <f>SUM(Q56:Q69)</f>
        <v>26645.637500000004</v>
      </c>
    </row>
    <row r="56" spans="2:17" ht="27" customHeight="1" x14ac:dyDescent="0.3">
      <c r="B56" s="3">
        <v>101879</v>
      </c>
      <c r="C56" s="249" t="s">
        <v>301</v>
      </c>
      <c r="D56" s="250"/>
      <c r="E56" s="250"/>
      <c r="F56" s="250"/>
      <c r="G56" s="250"/>
      <c r="H56" s="250"/>
      <c r="I56" s="250"/>
      <c r="J56" s="251"/>
      <c r="K56" s="3" t="s">
        <v>277</v>
      </c>
      <c r="L56" s="5">
        <v>599.48</v>
      </c>
      <c r="M56" s="5">
        <f t="shared" si="4"/>
        <v>749.35</v>
      </c>
      <c r="N56" s="11">
        <v>1</v>
      </c>
      <c r="O56" s="16">
        <f t="shared" si="0"/>
        <v>599.48</v>
      </c>
      <c r="P56" s="13">
        <f>G19</f>
        <v>0.25</v>
      </c>
      <c r="Q56" s="32">
        <f t="shared" si="2"/>
        <v>749.35</v>
      </c>
    </row>
    <row r="57" spans="2:17" ht="27" customHeight="1" x14ac:dyDescent="0.3">
      <c r="B57" s="3">
        <v>93666</v>
      </c>
      <c r="C57" s="249" t="s">
        <v>302</v>
      </c>
      <c r="D57" s="250"/>
      <c r="E57" s="250"/>
      <c r="F57" s="250"/>
      <c r="G57" s="250"/>
      <c r="H57" s="250"/>
      <c r="I57" s="250"/>
      <c r="J57" s="251"/>
      <c r="K57" s="3" t="s">
        <v>277</v>
      </c>
      <c r="L57" s="5">
        <v>76.94</v>
      </c>
      <c r="M57" s="5">
        <f t="shared" si="4"/>
        <v>96.174999999999997</v>
      </c>
      <c r="N57" s="11">
        <v>5</v>
      </c>
      <c r="O57" s="16">
        <f t="shared" si="0"/>
        <v>384.7</v>
      </c>
      <c r="P57" s="13">
        <f>G19</f>
        <v>0.25</v>
      </c>
      <c r="Q57" s="32">
        <f t="shared" si="2"/>
        <v>480.875</v>
      </c>
    </row>
    <row r="58" spans="2:17" ht="27" customHeight="1" x14ac:dyDescent="0.3">
      <c r="B58" s="3">
        <v>93663</v>
      </c>
      <c r="C58" s="249" t="s">
        <v>303</v>
      </c>
      <c r="D58" s="250"/>
      <c r="E58" s="250"/>
      <c r="F58" s="250"/>
      <c r="G58" s="250"/>
      <c r="H58" s="250"/>
      <c r="I58" s="250"/>
      <c r="J58" s="251"/>
      <c r="K58" s="3" t="s">
        <v>277</v>
      </c>
      <c r="L58" s="5">
        <v>59.04</v>
      </c>
      <c r="M58" s="5">
        <f t="shared" si="4"/>
        <v>73.8</v>
      </c>
      <c r="N58" s="11">
        <v>5</v>
      </c>
      <c r="O58" s="16">
        <f t="shared" si="0"/>
        <v>295.2</v>
      </c>
      <c r="P58" s="13">
        <f>G19</f>
        <v>0.25</v>
      </c>
      <c r="Q58" s="32">
        <f t="shared" si="2"/>
        <v>369</v>
      </c>
    </row>
    <row r="59" spans="2:17" ht="27" customHeight="1" x14ac:dyDescent="0.3">
      <c r="B59" s="3">
        <v>93661</v>
      </c>
      <c r="C59" s="249" t="s">
        <v>304</v>
      </c>
      <c r="D59" s="250"/>
      <c r="E59" s="250"/>
      <c r="F59" s="250"/>
      <c r="G59" s="250"/>
      <c r="H59" s="250"/>
      <c r="I59" s="250"/>
      <c r="J59" s="251"/>
      <c r="K59" s="3" t="s">
        <v>277</v>
      </c>
      <c r="L59" s="5">
        <v>54.05</v>
      </c>
      <c r="M59" s="5">
        <f t="shared" si="4"/>
        <v>67.5625</v>
      </c>
      <c r="N59" s="11">
        <v>3</v>
      </c>
      <c r="O59" s="16">
        <f t="shared" si="0"/>
        <v>162.14999999999998</v>
      </c>
      <c r="P59" s="13">
        <f>G19</f>
        <v>0.25</v>
      </c>
      <c r="Q59" s="32">
        <f t="shared" si="2"/>
        <v>202.6875</v>
      </c>
    </row>
    <row r="60" spans="2:17" ht="27" customHeight="1" x14ac:dyDescent="0.3">
      <c r="B60" s="3">
        <v>97667</v>
      </c>
      <c r="C60" s="249" t="s">
        <v>305</v>
      </c>
      <c r="D60" s="250"/>
      <c r="E60" s="250"/>
      <c r="F60" s="250"/>
      <c r="G60" s="250"/>
      <c r="H60" s="250"/>
      <c r="I60" s="250"/>
      <c r="J60" s="251"/>
      <c r="K60" s="3" t="s">
        <v>15</v>
      </c>
      <c r="L60" s="5">
        <v>10.050000000000001</v>
      </c>
      <c r="M60" s="5">
        <f t="shared" si="4"/>
        <v>12.5625</v>
      </c>
      <c r="N60" s="11">
        <v>81</v>
      </c>
      <c r="O60" s="16">
        <f t="shared" si="0"/>
        <v>814.05000000000007</v>
      </c>
      <c r="P60" s="13">
        <f>G19</f>
        <v>0.25</v>
      </c>
      <c r="Q60" s="32">
        <f t="shared" si="2"/>
        <v>1017.5625</v>
      </c>
    </row>
    <row r="61" spans="2:17" ht="27" customHeight="1" x14ac:dyDescent="0.3">
      <c r="B61" s="3">
        <v>91932</v>
      </c>
      <c r="C61" s="249" t="s">
        <v>306</v>
      </c>
      <c r="D61" s="250"/>
      <c r="E61" s="250"/>
      <c r="F61" s="250"/>
      <c r="G61" s="250"/>
      <c r="H61" s="250"/>
      <c r="I61" s="250"/>
      <c r="J61" s="251"/>
      <c r="K61" s="3" t="s">
        <v>15</v>
      </c>
      <c r="L61" s="5">
        <v>20.77</v>
      </c>
      <c r="M61" s="5">
        <f t="shared" si="4"/>
        <v>25.962499999999999</v>
      </c>
      <c r="N61" s="11">
        <v>40</v>
      </c>
      <c r="O61" s="16">
        <f t="shared" si="0"/>
        <v>830.8</v>
      </c>
      <c r="P61" s="13">
        <f>G19</f>
        <v>0.25</v>
      </c>
      <c r="Q61" s="32">
        <f t="shared" si="2"/>
        <v>1038.5</v>
      </c>
    </row>
    <row r="62" spans="2:17" ht="27" customHeight="1" x14ac:dyDescent="0.3">
      <c r="B62" s="3">
        <v>91934</v>
      </c>
      <c r="C62" s="249" t="s">
        <v>307</v>
      </c>
      <c r="D62" s="250"/>
      <c r="E62" s="250"/>
      <c r="F62" s="250"/>
      <c r="G62" s="250"/>
      <c r="H62" s="250"/>
      <c r="I62" s="250"/>
      <c r="J62" s="251"/>
      <c r="K62" s="3" t="s">
        <v>15</v>
      </c>
      <c r="L62" s="5">
        <v>30.06</v>
      </c>
      <c r="M62" s="5">
        <f t="shared" si="4"/>
        <v>37.574999999999996</v>
      </c>
      <c r="N62" s="11">
        <v>16</v>
      </c>
      <c r="O62" s="16">
        <f t="shared" si="0"/>
        <v>480.96</v>
      </c>
      <c r="P62" s="13">
        <f>G19</f>
        <v>0.25</v>
      </c>
      <c r="Q62" s="32">
        <f t="shared" si="2"/>
        <v>601.19999999999993</v>
      </c>
    </row>
    <row r="63" spans="2:17" ht="27" customHeight="1" x14ac:dyDescent="0.3">
      <c r="B63" s="3">
        <v>91927</v>
      </c>
      <c r="C63" s="249" t="s">
        <v>308</v>
      </c>
      <c r="D63" s="250"/>
      <c r="E63" s="250"/>
      <c r="F63" s="250"/>
      <c r="G63" s="250"/>
      <c r="H63" s="250"/>
      <c r="I63" s="250"/>
      <c r="J63" s="251"/>
      <c r="K63" s="3" t="s">
        <v>15</v>
      </c>
      <c r="L63" s="5">
        <v>6.15</v>
      </c>
      <c r="M63" s="5">
        <f t="shared" si="4"/>
        <v>7.6875</v>
      </c>
      <c r="N63" s="11">
        <v>200</v>
      </c>
      <c r="O63" s="16">
        <f t="shared" si="0"/>
        <v>1230</v>
      </c>
      <c r="P63" s="13">
        <f>G19</f>
        <v>0.25</v>
      </c>
      <c r="Q63" s="32">
        <f t="shared" si="2"/>
        <v>1537.5</v>
      </c>
    </row>
    <row r="64" spans="2:17" s="187" customFormat="1" ht="27" customHeight="1" x14ac:dyDescent="0.3">
      <c r="B64" s="181">
        <v>103253</v>
      </c>
      <c r="C64" s="255" t="s">
        <v>309</v>
      </c>
      <c r="D64" s="256"/>
      <c r="E64" s="256"/>
      <c r="F64" s="256"/>
      <c r="G64" s="256"/>
      <c r="H64" s="256"/>
      <c r="I64" s="256"/>
      <c r="J64" s="257"/>
      <c r="K64" s="181" t="s">
        <v>277</v>
      </c>
      <c r="L64" s="182">
        <v>4595.08</v>
      </c>
      <c r="M64" s="182">
        <f t="shared" si="4"/>
        <v>5743.85</v>
      </c>
      <c r="N64" s="183">
        <v>3</v>
      </c>
      <c r="O64" s="184">
        <f t="shared" si="0"/>
        <v>13785.24</v>
      </c>
      <c r="P64" s="185">
        <f>G19</f>
        <v>0.25</v>
      </c>
      <c r="Q64" s="186">
        <f t="shared" si="2"/>
        <v>17231.550000000003</v>
      </c>
    </row>
    <row r="65" spans="2:17" ht="27" customHeight="1" x14ac:dyDescent="0.3">
      <c r="B65" s="3">
        <v>103782</v>
      </c>
      <c r="C65" s="249" t="s">
        <v>310</v>
      </c>
      <c r="D65" s="250"/>
      <c r="E65" s="250"/>
      <c r="F65" s="250"/>
      <c r="G65" s="250"/>
      <c r="H65" s="250"/>
      <c r="I65" s="250"/>
      <c r="J65" s="251"/>
      <c r="K65" s="3" t="s">
        <v>277</v>
      </c>
      <c r="L65" s="5">
        <v>34.89</v>
      </c>
      <c r="M65" s="5">
        <f t="shared" si="4"/>
        <v>43.612499999999997</v>
      </c>
      <c r="N65" s="11">
        <v>28</v>
      </c>
      <c r="O65" s="16">
        <f t="shared" si="0"/>
        <v>976.92000000000007</v>
      </c>
      <c r="P65" s="13">
        <f>G19</f>
        <v>0.25</v>
      </c>
      <c r="Q65" s="32">
        <f t="shared" si="2"/>
        <v>1221.1499999999999</v>
      </c>
    </row>
    <row r="66" spans="2:17" ht="30.6" customHeight="1" x14ac:dyDescent="0.3">
      <c r="B66" s="3">
        <v>91953</v>
      </c>
      <c r="C66" s="249" t="s">
        <v>311</v>
      </c>
      <c r="D66" s="250"/>
      <c r="E66" s="250"/>
      <c r="F66" s="250"/>
      <c r="G66" s="250"/>
      <c r="H66" s="250"/>
      <c r="I66" s="250"/>
      <c r="J66" s="251"/>
      <c r="K66" s="3" t="s">
        <v>277</v>
      </c>
      <c r="L66" s="5">
        <v>40.340000000000003</v>
      </c>
      <c r="M66" s="5">
        <f t="shared" si="4"/>
        <v>50.425000000000004</v>
      </c>
      <c r="N66" s="11">
        <v>4</v>
      </c>
      <c r="O66" s="16">
        <f t="shared" si="0"/>
        <v>161.36000000000001</v>
      </c>
      <c r="P66" s="13">
        <f>G19</f>
        <v>0.25</v>
      </c>
      <c r="Q66" s="32">
        <f t="shared" si="2"/>
        <v>201.70000000000002</v>
      </c>
    </row>
    <row r="67" spans="2:17" ht="29.25" customHeight="1" x14ac:dyDescent="0.3">
      <c r="B67" s="3">
        <v>91959</v>
      </c>
      <c r="C67" s="249" t="s">
        <v>312</v>
      </c>
      <c r="D67" s="250"/>
      <c r="E67" s="250"/>
      <c r="F67" s="250"/>
      <c r="G67" s="250"/>
      <c r="H67" s="250"/>
      <c r="I67" s="250"/>
      <c r="J67" s="251"/>
      <c r="K67" s="3" t="s">
        <v>277</v>
      </c>
      <c r="L67" s="5">
        <v>61.15</v>
      </c>
      <c r="M67" s="5">
        <f t="shared" si="4"/>
        <v>76.4375</v>
      </c>
      <c r="N67" s="11">
        <v>4</v>
      </c>
      <c r="O67" s="16">
        <f t="shared" si="0"/>
        <v>244.6</v>
      </c>
      <c r="P67" s="13">
        <f>G19</f>
        <v>0.25</v>
      </c>
      <c r="Q67" s="32">
        <f t="shared" si="2"/>
        <v>305.75</v>
      </c>
    </row>
    <row r="68" spans="2:17" ht="33" customHeight="1" x14ac:dyDescent="0.3">
      <c r="B68" s="3">
        <v>91996</v>
      </c>
      <c r="C68" s="249" t="s">
        <v>313</v>
      </c>
      <c r="D68" s="250"/>
      <c r="E68" s="250"/>
      <c r="F68" s="250"/>
      <c r="G68" s="250"/>
      <c r="H68" s="250"/>
      <c r="I68" s="250"/>
      <c r="J68" s="251"/>
      <c r="K68" s="3" t="s">
        <v>277</v>
      </c>
      <c r="L68" s="5">
        <v>47.89</v>
      </c>
      <c r="M68" s="5">
        <f t="shared" si="4"/>
        <v>59.862499999999997</v>
      </c>
      <c r="N68" s="11">
        <v>15</v>
      </c>
      <c r="O68" s="16">
        <f t="shared" si="0"/>
        <v>718.35</v>
      </c>
      <c r="P68" s="13">
        <f>G19</f>
        <v>0.25</v>
      </c>
      <c r="Q68" s="32">
        <f t="shared" si="2"/>
        <v>897.9375</v>
      </c>
    </row>
    <row r="69" spans="2:17" ht="29.4" customHeight="1" x14ac:dyDescent="0.3">
      <c r="B69" s="3">
        <v>92000</v>
      </c>
      <c r="C69" s="249" t="s">
        <v>314</v>
      </c>
      <c r="D69" s="250"/>
      <c r="E69" s="250"/>
      <c r="F69" s="250"/>
      <c r="G69" s="250"/>
      <c r="H69" s="250"/>
      <c r="I69" s="250"/>
      <c r="J69" s="251"/>
      <c r="K69" s="3" t="s">
        <v>277</v>
      </c>
      <c r="L69" s="5">
        <v>42.18</v>
      </c>
      <c r="M69" s="5">
        <f t="shared" si="4"/>
        <v>52.725000000000001</v>
      </c>
      <c r="N69" s="11">
        <v>15</v>
      </c>
      <c r="O69" s="16">
        <f t="shared" si="0"/>
        <v>632.70000000000005</v>
      </c>
      <c r="P69" s="13">
        <f>G19</f>
        <v>0.25</v>
      </c>
      <c r="Q69" s="32">
        <f t="shared" si="2"/>
        <v>790.875</v>
      </c>
    </row>
    <row r="70" spans="2:17" x14ac:dyDescent="0.3">
      <c r="B70" s="34">
        <v>5</v>
      </c>
      <c r="C70" s="218" t="s">
        <v>17</v>
      </c>
      <c r="D70" s="219"/>
      <c r="E70" s="219"/>
      <c r="F70" s="219"/>
      <c r="G70" s="219"/>
      <c r="H70" s="219"/>
      <c r="I70" s="219"/>
      <c r="J70" s="220"/>
      <c r="K70" s="34"/>
      <c r="L70" s="35"/>
      <c r="M70" s="35"/>
      <c r="N70" s="35"/>
      <c r="O70" s="35"/>
      <c r="P70" s="35"/>
      <c r="Q70" s="42">
        <f>SUM(Q71:Q74)</f>
        <v>27080.889000000003</v>
      </c>
    </row>
    <row r="71" spans="2:17" s="9" customFormat="1" ht="72.599999999999994" customHeight="1" x14ac:dyDescent="0.3">
      <c r="B71" s="3">
        <v>94570</v>
      </c>
      <c r="C71" s="249" t="s">
        <v>315</v>
      </c>
      <c r="D71" s="250"/>
      <c r="E71" s="250"/>
      <c r="F71" s="250"/>
      <c r="G71" s="250"/>
      <c r="H71" s="250"/>
      <c r="I71" s="250"/>
      <c r="J71" s="251"/>
      <c r="K71" s="3" t="s">
        <v>1</v>
      </c>
      <c r="L71" s="5">
        <v>365.7</v>
      </c>
      <c r="M71" s="5">
        <f t="shared" ref="M71:M74" si="5">L71*P71+L71</f>
        <v>457.125</v>
      </c>
      <c r="N71" s="11">
        <v>25</v>
      </c>
      <c r="O71" s="16">
        <f t="shared" si="0"/>
        <v>9142.5</v>
      </c>
      <c r="P71" s="13">
        <f>G19</f>
        <v>0.25</v>
      </c>
      <c r="Q71" s="32">
        <f t="shared" si="2"/>
        <v>11428.125</v>
      </c>
    </row>
    <row r="72" spans="2:17" s="39" customFormat="1" ht="58.2" customHeight="1" x14ac:dyDescent="0.3">
      <c r="B72" s="3">
        <v>94569</v>
      </c>
      <c r="C72" s="249" t="s">
        <v>316</v>
      </c>
      <c r="D72" s="250"/>
      <c r="E72" s="250"/>
      <c r="F72" s="250"/>
      <c r="G72" s="250"/>
      <c r="H72" s="250"/>
      <c r="I72" s="250"/>
      <c r="J72" s="251"/>
      <c r="K72" s="3" t="s">
        <v>1</v>
      </c>
      <c r="L72" s="5">
        <v>695.05</v>
      </c>
      <c r="M72" s="5">
        <f t="shared" si="5"/>
        <v>868.8125</v>
      </c>
      <c r="N72" s="11">
        <f>3*(0.8*0.6)</f>
        <v>1.44</v>
      </c>
      <c r="O72" s="16">
        <f t="shared" si="0"/>
        <v>1000.8719999999998</v>
      </c>
      <c r="P72" s="13">
        <f>G19</f>
        <v>0.25</v>
      </c>
      <c r="Q72" s="32">
        <f t="shared" si="2"/>
        <v>1251.0899999999999</v>
      </c>
    </row>
    <row r="73" spans="2:17" ht="35.4" customHeight="1" x14ac:dyDescent="0.3">
      <c r="B73" s="3">
        <v>100702</v>
      </c>
      <c r="C73" s="249" t="s">
        <v>317</v>
      </c>
      <c r="D73" s="250"/>
      <c r="E73" s="250"/>
      <c r="F73" s="250"/>
      <c r="G73" s="250"/>
      <c r="H73" s="250"/>
      <c r="I73" s="250"/>
      <c r="J73" s="251"/>
      <c r="K73" s="3" t="s">
        <v>1</v>
      </c>
      <c r="L73" s="5">
        <v>507.03</v>
      </c>
      <c r="M73" s="5">
        <f t="shared" si="5"/>
        <v>633.78749999999991</v>
      </c>
      <c r="N73" s="11">
        <f>2.4*2.1</f>
        <v>5.04</v>
      </c>
      <c r="O73" s="16">
        <f t="shared" si="0"/>
        <v>2555.4312</v>
      </c>
      <c r="P73" s="13">
        <f>G19</f>
        <v>0.25</v>
      </c>
      <c r="Q73" s="32">
        <f t="shared" si="2"/>
        <v>3194.2889999999998</v>
      </c>
    </row>
    <row r="74" spans="2:17" ht="28.2" customHeight="1" x14ac:dyDescent="0.3">
      <c r="B74" s="3">
        <v>91341</v>
      </c>
      <c r="C74" s="249" t="s">
        <v>318</v>
      </c>
      <c r="D74" s="250"/>
      <c r="E74" s="250"/>
      <c r="F74" s="250"/>
      <c r="G74" s="250"/>
      <c r="H74" s="250"/>
      <c r="I74" s="250"/>
      <c r="J74" s="251"/>
      <c r="K74" s="3" t="s">
        <v>1</v>
      </c>
      <c r="L74" s="5">
        <v>711.58</v>
      </c>
      <c r="M74" s="5">
        <f t="shared" si="5"/>
        <v>889.47500000000002</v>
      </c>
      <c r="N74" s="11">
        <f>6*(1*2.1)</f>
        <v>12.600000000000001</v>
      </c>
      <c r="O74" s="16">
        <f t="shared" si="0"/>
        <v>8965.9080000000013</v>
      </c>
      <c r="P74" s="13">
        <f>G19</f>
        <v>0.25</v>
      </c>
      <c r="Q74" s="32">
        <f t="shared" si="2"/>
        <v>11207.385000000002</v>
      </c>
    </row>
    <row r="75" spans="2:17" x14ac:dyDescent="0.3">
      <c r="B75" s="34">
        <v>7</v>
      </c>
      <c r="C75" s="218" t="s">
        <v>324</v>
      </c>
      <c r="D75" s="219"/>
      <c r="E75" s="219"/>
      <c r="F75" s="219"/>
      <c r="G75" s="219"/>
      <c r="H75" s="219"/>
      <c r="I75" s="219"/>
      <c r="J75" s="220"/>
      <c r="K75" s="34"/>
      <c r="L75" s="35"/>
      <c r="M75" s="35"/>
      <c r="N75" s="35"/>
      <c r="O75" s="35"/>
      <c r="P75" s="35"/>
      <c r="Q75" s="42">
        <f>SUM(Q76:Q80)</f>
        <v>67222.560375000001</v>
      </c>
    </row>
    <row r="76" spans="2:17" s="187" customFormat="1" ht="62.4" customHeight="1" x14ac:dyDescent="0.3">
      <c r="B76" s="181">
        <v>87758</v>
      </c>
      <c r="C76" s="255" t="s">
        <v>319</v>
      </c>
      <c r="D76" s="256"/>
      <c r="E76" s="256"/>
      <c r="F76" s="256"/>
      <c r="G76" s="256"/>
      <c r="H76" s="256"/>
      <c r="I76" s="256"/>
      <c r="J76" s="257"/>
      <c r="K76" s="181" t="s">
        <v>1</v>
      </c>
      <c r="L76" s="182">
        <v>111.6</v>
      </c>
      <c r="M76" s="182">
        <f>L76*P76+L76</f>
        <v>139.5</v>
      </c>
      <c r="N76" s="183">
        <f>19.45*7.3</f>
        <v>141.98499999999999</v>
      </c>
      <c r="O76" s="184">
        <f t="shared" si="0"/>
        <v>15845.525999999998</v>
      </c>
      <c r="P76" s="185">
        <f>G19</f>
        <v>0.25</v>
      </c>
      <c r="Q76" s="186">
        <f t="shared" ref="Q76:Q84" si="6">M76*N76</f>
        <v>19806.907499999998</v>
      </c>
    </row>
    <row r="77" spans="2:17" ht="44.4" customHeight="1" x14ac:dyDescent="0.3">
      <c r="B77" s="3">
        <v>104598</v>
      </c>
      <c r="C77" s="249" t="s">
        <v>320</v>
      </c>
      <c r="D77" s="250"/>
      <c r="E77" s="250"/>
      <c r="F77" s="250"/>
      <c r="G77" s="250"/>
      <c r="H77" s="250"/>
      <c r="I77" s="250"/>
      <c r="J77" s="251"/>
      <c r="K77" s="3" t="s">
        <v>1</v>
      </c>
      <c r="L77" s="5">
        <v>118.17</v>
      </c>
      <c r="M77" s="5">
        <f t="shared" ref="M77:M79" si="7">L77*P77+L77</f>
        <v>147.71250000000001</v>
      </c>
      <c r="N77" s="11">
        <v>141.99</v>
      </c>
      <c r="O77" s="16">
        <f t="shared" si="0"/>
        <v>16778.958300000002</v>
      </c>
      <c r="P77" s="13">
        <f>G19</f>
        <v>0.25</v>
      </c>
      <c r="Q77" s="32">
        <f t="shared" si="6"/>
        <v>20973.697875000002</v>
      </c>
    </row>
    <row r="78" spans="2:17" ht="38.4" customHeight="1" x14ac:dyDescent="0.3">
      <c r="B78" s="3">
        <v>87535</v>
      </c>
      <c r="C78" s="249" t="s">
        <v>321</v>
      </c>
      <c r="D78" s="250"/>
      <c r="E78" s="250"/>
      <c r="F78" s="250"/>
      <c r="G78" s="250"/>
      <c r="H78" s="250"/>
      <c r="I78" s="250"/>
      <c r="J78" s="251"/>
      <c r="K78" s="3" t="s">
        <v>1</v>
      </c>
      <c r="L78" s="5">
        <v>37</v>
      </c>
      <c r="M78" s="5">
        <f t="shared" si="7"/>
        <v>46.25</v>
      </c>
      <c r="N78" s="11">
        <v>188.1</v>
      </c>
      <c r="O78" s="16">
        <f t="shared" si="0"/>
        <v>6959.7</v>
      </c>
      <c r="P78" s="13">
        <f>G19</f>
        <v>0.25</v>
      </c>
      <c r="Q78" s="32">
        <f t="shared" si="6"/>
        <v>8699.625</v>
      </c>
    </row>
    <row r="79" spans="2:17" ht="43.95" customHeight="1" x14ac:dyDescent="0.3">
      <c r="B79" s="3">
        <v>87275</v>
      </c>
      <c r="C79" s="249" t="s">
        <v>322</v>
      </c>
      <c r="D79" s="250"/>
      <c r="E79" s="250"/>
      <c r="F79" s="250"/>
      <c r="G79" s="250"/>
      <c r="H79" s="250"/>
      <c r="I79" s="250"/>
      <c r="J79" s="251"/>
      <c r="K79" s="3" t="s">
        <v>1</v>
      </c>
      <c r="L79" s="5">
        <v>81.849999999999994</v>
      </c>
      <c r="M79" s="5">
        <f t="shared" si="7"/>
        <v>102.3125</v>
      </c>
      <c r="N79" s="11">
        <f>28*1.8</f>
        <v>50.4</v>
      </c>
      <c r="O79" s="16">
        <f t="shared" si="0"/>
        <v>4125.24</v>
      </c>
      <c r="P79" s="13">
        <f>G19</f>
        <v>0.25</v>
      </c>
      <c r="Q79" s="32">
        <f t="shared" si="6"/>
        <v>5156.55</v>
      </c>
    </row>
    <row r="80" spans="2:17" ht="51" customHeight="1" x14ac:dyDescent="0.3">
      <c r="B80" s="3">
        <v>87273</v>
      </c>
      <c r="C80" s="249" t="s">
        <v>323</v>
      </c>
      <c r="D80" s="250"/>
      <c r="E80" s="250"/>
      <c r="F80" s="250"/>
      <c r="G80" s="250"/>
      <c r="H80" s="250"/>
      <c r="I80" s="250"/>
      <c r="J80" s="251"/>
      <c r="K80" s="3" t="s">
        <v>1</v>
      </c>
      <c r="L80" s="5">
        <v>73.12</v>
      </c>
      <c r="M80" s="5">
        <f>L80*P80+L80</f>
        <v>91.4</v>
      </c>
      <c r="N80" s="11">
        <v>137.69999999999999</v>
      </c>
      <c r="O80" s="16">
        <f t="shared" si="0"/>
        <v>10068.624</v>
      </c>
      <c r="P80" s="13">
        <f>G19</f>
        <v>0.25</v>
      </c>
      <c r="Q80" s="32">
        <f t="shared" si="6"/>
        <v>12585.779999999999</v>
      </c>
    </row>
    <row r="81" spans="2:17" x14ac:dyDescent="0.3">
      <c r="B81" s="34">
        <v>8</v>
      </c>
      <c r="C81" s="218" t="s">
        <v>18</v>
      </c>
      <c r="D81" s="219"/>
      <c r="E81" s="219"/>
      <c r="F81" s="219"/>
      <c r="G81" s="219"/>
      <c r="H81" s="219"/>
      <c r="I81" s="219"/>
      <c r="J81" s="220"/>
      <c r="K81" s="34"/>
      <c r="L81" s="35"/>
      <c r="M81" s="35"/>
      <c r="N81" s="35"/>
      <c r="O81" s="35"/>
      <c r="P81" s="35"/>
      <c r="Q81" s="42">
        <f>SUM(Q82:Q84)</f>
        <v>17420.13175</v>
      </c>
    </row>
    <row r="82" spans="2:17" x14ac:dyDescent="0.3">
      <c r="B82" s="3">
        <v>88489</v>
      </c>
      <c r="C82" s="249" t="s">
        <v>325</v>
      </c>
      <c r="D82" s="250"/>
      <c r="E82" s="250"/>
      <c r="F82" s="250"/>
      <c r="G82" s="250"/>
      <c r="H82" s="250"/>
      <c r="I82" s="250"/>
      <c r="J82" s="251"/>
      <c r="K82" s="3" t="s">
        <v>1</v>
      </c>
      <c r="L82" s="5">
        <v>14.68</v>
      </c>
      <c r="M82" s="5">
        <f t="shared" ref="M82:M84" si="8">L82*P82+L82</f>
        <v>18.350000000000001</v>
      </c>
      <c r="N82" s="11">
        <f>137.7*1.5</f>
        <v>206.54999999999998</v>
      </c>
      <c r="O82" s="16">
        <f t="shared" si="0"/>
        <v>3032.1539999999995</v>
      </c>
      <c r="P82" s="13">
        <f>G19</f>
        <v>0.25</v>
      </c>
      <c r="Q82" s="32">
        <f t="shared" si="6"/>
        <v>3790.1925000000001</v>
      </c>
    </row>
    <row r="83" spans="2:17" x14ac:dyDescent="0.3">
      <c r="B83" s="3">
        <v>88488</v>
      </c>
      <c r="C83" s="249" t="s">
        <v>326</v>
      </c>
      <c r="D83" s="250"/>
      <c r="E83" s="250"/>
      <c r="F83" s="250"/>
      <c r="G83" s="250"/>
      <c r="H83" s="250"/>
      <c r="I83" s="250"/>
      <c r="J83" s="251"/>
      <c r="K83" s="3" t="s">
        <v>1</v>
      </c>
      <c r="L83" s="5">
        <v>14.68</v>
      </c>
      <c r="M83" s="5">
        <f t="shared" si="8"/>
        <v>18.350000000000001</v>
      </c>
      <c r="N83" s="11">
        <v>141.97999999999999</v>
      </c>
      <c r="O83" s="16">
        <f t="shared" si="0"/>
        <v>2084.2664</v>
      </c>
      <c r="P83" s="13">
        <f>G19</f>
        <v>0.25</v>
      </c>
      <c r="Q83" s="32">
        <f t="shared" si="6"/>
        <v>2605.3330000000001</v>
      </c>
    </row>
    <row r="84" spans="2:17" x14ac:dyDescent="0.3">
      <c r="B84" s="3">
        <v>95626</v>
      </c>
      <c r="C84" s="249" t="s">
        <v>327</v>
      </c>
      <c r="D84" s="250"/>
      <c r="E84" s="250"/>
      <c r="F84" s="250"/>
      <c r="G84" s="250"/>
      <c r="H84" s="250"/>
      <c r="I84" s="250"/>
      <c r="J84" s="251"/>
      <c r="K84" s="3" t="s">
        <v>1</v>
      </c>
      <c r="L84" s="5">
        <v>18.3</v>
      </c>
      <c r="M84" s="5">
        <f t="shared" si="8"/>
        <v>22.875</v>
      </c>
      <c r="N84" s="11">
        <f>137.7*3.5</f>
        <v>481.94999999999993</v>
      </c>
      <c r="O84" s="16">
        <f t="shared" si="0"/>
        <v>8819.6849999999995</v>
      </c>
      <c r="P84" s="13">
        <f>G19</f>
        <v>0.25</v>
      </c>
      <c r="Q84" s="32">
        <f t="shared" si="6"/>
        <v>11024.606249999999</v>
      </c>
    </row>
    <row r="85" spans="2:17" s="50" customFormat="1" ht="15.6" x14ac:dyDescent="0.3">
      <c r="B85" s="43"/>
      <c r="C85" s="48" t="s">
        <v>9</v>
      </c>
      <c r="D85" s="44"/>
      <c r="E85" s="44"/>
      <c r="F85" s="44"/>
      <c r="G85" s="44"/>
      <c r="H85" s="44"/>
      <c r="I85" s="44"/>
      <c r="J85" s="44"/>
      <c r="K85" s="43"/>
      <c r="L85" s="45"/>
      <c r="M85" s="45"/>
      <c r="N85" s="47"/>
      <c r="O85" s="48" t="s">
        <v>9</v>
      </c>
      <c r="P85" s="49"/>
      <c r="Q85" s="48">
        <f>SUM(Q27,Q31,Q39,Q55,Q70,Q75,Q81)</f>
        <v>174632.3404625</v>
      </c>
    </row>
    <row r="87" spans="2:17" s="39" customFormat="1" ht="15" customHeight="1" x14ac:dyDescent="0.3">
      <c r="B87" s="34">
        <f>B27</f>
        <v>1</v>
      </c>
      <c r="C87" s="218" t="str">
        <f>C27</f>
        <v xml:space="preserve">	INICIO E APOIO DE OBRA</v>
      </c>
      <c r="D87" s="219"/>
      <c r="E87" s="219"/>
      <c r="F87" s="219"/>
      <c r="G87" s="219"/>
      <c r="H87" s="219"/>
      <c r="I87" s="219"/>
      <c r="J87" s="220"/>
      <c r="K87" s="34"/>
      <c r="L87" s="35"/>
      <c r="M87" s="35"/>
      <c r="N87" s="37"/>
      <c r="O87" s="40"/>
      <c r="P87" s="41"/>
      <c r="Q87" s="42">
        <f>Q27</f>
        <v>11921.1095625</v>
      </c>
    </row>
    <row r="88" spans="2:17" s="39" customFormat="1" ht="15" customHeight="1" x14ac:dyDescent="0.3">
      <c r="B88" s="34">
        <f>B31</f>
        <v>2</v>
      </c>
      <c r="C88" s="218" t="str">
        <f>C31</f>
        <v>DEMOLIÇÕES E RETIRADAS</v>
      </c>
      <c r="D88" s="219"/>
      <c r="E88" s="219"/>
      <c r="F88" s="219"/>
      <c r="G88" s="219"/>
      <c r="H88" s="219"/>
      <c r="I88" s="219"/>
      <c r="J88" s="220"/>
      <c r="K88" s="34"/>
      <c r="L88" s="35"/>
      <c r="M88" s="35"/>
      <c r="N88" s="37"/>
      <c r="O88" s="37"/>
      <c r="P88" s="37"/>
      <c r="Q88" s="38">
        <f>Q31</f>
        <v>5638.1372749999982</v>
      </c>
    </row>
    <row r="89" spans="2:17" s="39" customFormat="1" ht="15" customHeight="1" x14ac:dyDescent="0.3">
      <c r="B89" s="34">
        <f>B39</f>
        <v>3</v>
      </c>
      <c r="C89" s="218" t="str">
        <f>C39</f>
        <v>SERVIÇOS HIDRAULICOS</v>
      </c>
      <c r="D89" s="219"/>
      <c r="E89" s="219"/>
      <c r="F89" s="219"/>
      <c r="G89" s="219"/>
      <c r="H89" s="219"/>
      <c r="I89" s="219"/>
      <c r="J89" s="220"/>
      <c r="K89" s="34"/>
      <c r="L89" s="35"/>
      <c r="M89" s="35"/>
      <c r="N89" s="37"/>
      <c r="O89" s="37"/>
      <c r="P89" s="37"/>
      <c r="Q89" s="38">
        <f>Q39</f>
        <v>18703.874999999996</v>
      </c>
    </row>
    <row r="90" spans="2:17" s="39" customFormat="1" ht="15" customHeight="1" x14ac:dyDescent="0.3">
      <c r="B90" s="34">
        <f>B55</f>
        <v>4</v>
      </c>
      <c r="C90" s="218" t="str">
        <f>C55</f>
        <v>SERVIÇOS ELETRICOS</v>
      </c>
      <c r="D90" s="219"/>
      <c r="E90" s="219"/>
      <c r="F90" s="219"/>
      <c r="G90" s="219"/>
      <c r="H90" s="219"/>
      <c r="I90" s="219"/>
      <c r="J90" s="220"/>
      <c r="K90" s="34"/>
      <c r="L90" s="35"/>
      <c r="M90" s="35"/>
      <c r="N90" s="37"/>
      <c r="O90" s="37"/>
      <c r="P90" s="37"/>
      <c r="Q90" s="38">
        <f>Q55</f>
        <v>26645.637500000004</v>
      </c>
    </row>
    <row r="91" spans="2:17" s="39" customFormat="1" x14ac:dyDescent="0.3">
      <c r="B91" s="34">
        <f>B70</f>
        <v>5</v>
      </c>
      <c r="C91" s="218" t="str">
        <f>C70</f>
        <v>ESQUADRIAS</v>
      </c>
      <c r="D91" s="219"/>
      <c r="E91" s="219"/>
      <c r="F91" s="219"/>
      <c r="G91" s="219"/>
      <c r="H91" s="219"/>
      <c r="I91" s="219"/>
      <c r="J91" s="220"/>
      <c r="K91" s="34"/>
      <c r="L91" s="35"/>
      <c r="M91" s="35"/>
      <c r="N91" s="37"/>
      <c r="O91" s="37"/>
      <c r="P91" s="37"/>
      <c r="Q91" s="38">
        <f>Q70</f>
        <v>27080.889000000003</v>
      </c>
    </row>
    <row r="92" spans="2:17" s="39" customFormat="1" x14ac:dyDescent="0.3">
      <c r="B92" s="34">
        <v>6</v>
      </c>
      <c r="C92" s="214" t="str">
        <f>C75</f>
        <v>PISO E REVESTIMENTOS</v>
      </c>
      <c r="D92" s="215"/>
      <c r="E92" s="215"/>
      <c r="F92" s="215"/>
      <c r="G92" s="215"/>
      <c r="H92" s="215"/>
      <c r="I92" s="215"/>
      <c r="J92" s="216"/>
      <c r="K92" s="34"/>
      <c r="L92" s="35"/>
      <c r="M92" s="35"/>
      <c r="N92" s="37"/>
      <c r="O92" s="37"/>
      <c r="P92" s="37"/>
      <c r="Q92" s="38">
        <f>Q75</f>
        <v>67222.560375000001</v>
      </c>
    </row>
    <row r="93" spans="2:17" s="39" customFormat="1" x14ac:dyDescent="0.3">
      <c r="B93" s="34">
        <v>7</v>
      </c>
      <c r="C93" s="214" t="str">
        <f>C81</f>
        <v>PINTURA</v>
      </c>
      <c r="D93" s="215"/>
      <c r="E93" s="215"/>
      <c r="F93" s="215"/>
      <c r="G93" s="215"/>
      <c r="H93" s="215"/>
      <c r="I93" s="215"/>
      <c r="J93" s="216"/>
      <c r="K93" s="34"/>
      <c r="L93" s="35"/>
      <c r="M93" s="35"/>
      <c r="N93" s="37"/>
      <c r="O93" s="37"/>
      <c r="P93" s="37"/>
      <c r="Q93" s="38">
        <f>Q81</f>
        <v>17420.13175</v>
      </c>
    </row>
    <row r="94" spans="2:17" s="50" customFormat="1" ht="15.6" x14ac:dyDescent="0.3">
      <c r="B94" s="43"/>
      <c r="C94" s="48" t="s">
        <v>9</v>
      </c>
      <c r="D94" s="44"/>
      <c r="E94" s="44"/>
      <c r="F94" s="44"/>
      <c r="G94" s="44"/>
      <c r="H94" s="44"/>
      <c r="I94" s="44"/>
      <c r="J94" s="44"/>
      <c r="K94" s="43"/>
      <c r="L94" s="45"/>
      <c r="M94" s="45"/>
      <c r="N94" s="47"/>
      <c r="O94" s="48"/>
      <c r="P94" s="49"/>
      <c r="Q94" s="48">
        <f>SUM(Q87:Q93)</f>
        <v>174632.3404625</v>
      </c>
    </row>
    <row r="97" spans="2:17" s="27" customFormat="1" ht="15.6" x14ac:dyDescent="0.3">
      <c r="B97" s="64"/>
      <c r="C97" s="65"/>
      <c r="K97" s="64"/>
      <c r="L97" s="66"/>
      <c r="M97" s="66"/>
      <c r="N97" s="68"/>
      <c r="O97" s="63"/>
      <c r="P97" s="69"/>
      <c r="Q97" s="28"/>
    </row>
    <row r="98" spans="2:17" s="79" customFormat="1" ht="15.6" x14ac:dyDescent="0.3">
      <c r="B98" s="78"/>
      <c r="C98" s="211" t="s">
        <v>28</v>
      </c>
      <c r="D98" s="211"/>
      <c r="E98" s="211"/>
      <c r="F98" s="211"/>
      <c r="H98" s="148"/>
      <c r="I98" s="148"/>
      <c r="J98" s="148"/>
      <c r="K98" s="78"/>
      <c r="L98" s="80"/>
      <c r="M98" s="217" t="s">
        <v>29</v>
      </c>
      <c r="N98" s="217"/>
      <c r="O98" s="217"/>
      <c r="P98" s="217"/>
      <c r="Q98" s="81"/>
    </row>
    <row r="99" spans="2:17" s="75" customFormat="1" ht="13.8" x14ac:dyDescent="0.3">
      <c r="B99" s="74"/>
      <c r="C99" s="212" t="s">
        <v>30</v>
      </c>
      <c r="D99" s="212"/>
      <c r="E99" s="212"/>
      <c r="F99" s="212"/>
      <c r="H99" s="147"/>
      <c r="I99" s="147"/>
      <c r="J99" s="147"/>
      <c r="K99" s="74"/>
      <c r="L99" s="76"/>
      <c r="M99" s="213" t="s">
        <v>263</v>
      </c>
      <c r="N99" s="213"/>
      <c r="O99" s="213"/>
      <c r="P99" s="213"/>
      <c r="Q99" s="77"/>
    </row>
    <row r="100" spans="2:17" s="71" customFormat="1" ht="15" customHeight="1" x14ac:dyDescent="0.3">
      <c r="B100" s="72"/>
      <c r="C100" s="70"/>
      <c r="H100" s="73"/>
      <c r="I100" s="72"/>
      <c r="J100" s="72"/>
      <c r="K100" s="72"/>
      <c r="L100" s="70"/>
      <c r="M100" s="261" t="s">
        <v>264</v>
      </c>
      <c r="N100" s="261"/>
      <c r="O100" s="261"/>
      <c r="P100" s="261"/>
      <c r="Q100" s="72"/>
    </row>
    <row r="101" spans="2:17" s="71" customFormat="1" ht="15" customHeight="1" x14ac:dyDescent="0.3">
      <c r="B101" s="72"/>
      <c r="C101" s="70"/>
      <c r="K101" s="72"/>
      <c r="L101" s="70"/>
      <c r="M101" s="70"/>
      <c r="N101" s="73"/>
      <c r="O101" s="72"/>
      <c r="P101" s="72"/>
      <c r="Q101" s="72"/>
    </row>
    <row r="102" spans="2:17" s="23" customFormat="1" ht="13.8" x14ac:dyDescent="0.3">
      <c r="B102" s="59"/>
      <c r="C102" s="58"/>
      <c r="K102" s="59"/>
      <c r="L102" s="60"/>
      <c r="M102" s="60"/>
      <c r="N102" s="61"/>
      <c r="O102" s="24"/>
      <c r="P102" s="62"/>
      <c r="Q102" s="25"/>
    </row>
    <row r="103" spans="2:17" s="27" customFormat="1" ht="15.6" x14ac:dyDescent="0.3">
      <c r="B103" s="64"/>
      <c r="C103" s="65"/>
      <c r="K103" s="64"/>
      <c r="L103" s="66"/>
      <c r="M103" s="66"/>
      <c r="N103" s="68"/>
      <c r="O103" s="63"/>
      <c r="P103" s="69"/>
      <c r="Q103" s="28"/>
    </row>
    <row r="104" spans="2:17" s="27" customFormat="1" ht="15.6" x14ac:dyDescent="0.3">
      <c r="B104" s="64"/>
      <c r="C104" s="65"/>
      <c r="K104" s="64"/>
      <c r="L104" s="66"/>
      <c r="M104" s="66"/>
      <c r="N104" s="68"/>
      <c r="O104" s="63"/>
      <c r="P104" s="69"/>
      <c r="Q104" s="28"/>
    </row>
    <row r="105" spans="2:17" s="27" customFormat="1" ht="15.6" x14ac:dyDescent="0.3">
      <c r="B105" s="64"/>
      <c r="C105" s="65"/>
      <c r="K105" s="64"/>
      <c r="L105" s="66"/>
      <c r="M105" s="66"/>
      <c r="N105" s="68"/>
      <c r="O105" s="63"/>
      <c r="P105" s="69"/>
      <c r="Q105" s="28"/>
    </row>
  </sheetData>
  <sheetProtection algorithmName="SHA-512" hashValue="fgDa4sQTTYEUi86vL+k8gp3s5z0cJ80lxn2x0q0yue9EZbOapaGM/BYGGowJKcFKNi3u6iIipsDytWED8DE1ow==" saltValue="H3x+6hzIQcbG/g/S/FXXEA==" spinCount="100000" sheet="1" objects="1" scenarios="1"/>
  <mergeCells count="108">
    <mergeCell ref="M100:P100"/>
    <mergeCell ref="C31:J31"/>
    <mergeCell ref="C39:J39"/>
    <mergeCell ref="C70:J70"/>
    <mergeCell ref="C75:J75"/>
    <mergeCell ref="C81:J81"/>
    <mergeCell ref="C69:J69"/>
    <mergeCell ref="C55:J55"/>
    <mergeCell ref="C76:J76"/>
    <mergeCell ref="C79:J79"/>
    <mergeCell ref="C80:J80"/>
    <mergeCell ref="C82:J82"/>
    <mergeCell ref="C83:J83"/>
    <mergeCell ref="C84:J84"/>
    <mergeCell ref="C78:J78"/>
    <mergeCell ref="C77:J77"/>
    <mergeCell ref="C33:J33"/>
    <mergeCell ref="C56:J56"/>
    <mergeCell ref="C57:J57"/>
    <mergeCell ref="C58:J58"/>
    <mergeCell ref="C59:J59"/>
    <mergeCell ref="C60:J60"/>
    <mergeCell ref="C61:J61"/>
    <mergeCell ref="C41:J41"/>
    <mergeCell ref="C26:J26"/>
    <mergeCell ref="C27:J27"/>
    <mergeCell ref="C28:J28"/>
    <mergeCell ref="C29:J29"/>
    <mergeCell ref="C30:J30"/>
    <mergeCell ref="C40:J40"/>
    <mergeCell ref="C35:J35"/>
    <mergeCell ref="C37:J37"/>
    <mergeCell ref="C38:J38"/>
    <mergeCell ref="C32:J32"/>
    <mergeCell ref="C34:J34"/>
    <mergeCell ref="C36:J36"/>
    <mergeCell ref="C73:J73"/>
    <mergeCell ref="C66:J66"/>
    <mergeCell ref="C65:J65"/>
    <mergeCell ref="C63:J63"/>
    <mergeCell ref="C64:J64"/>
    <mergeCell ref="C42:J42"/>
    <mergeCell ref="C43:J43"/>
    <mergeCell ref="C44:J44"/>
    <mergeCell ref="C45:J45"/>
    <mergeCell ref="C46:J46"/>
    <mergeCell ref="C47:J47"/>
    <mergeCell ref="C48:J48"/>
    <mergeCell ref="C49:J49"/>
    <mergeCell ref="C50:J50"/>
    <mergeCell ref="U9:W9"/>
    <mergeCell ref="U14:W14"/>
    <mergeCell ref="N16:P16"/>
    <mergeCell ref="N17:P17"/>
    <mergeCell ref="B12:Q12"/>
    <mergeCell ref="B15:Q15"/>
    <mergeCell ref="G14:Q14"/>
    <mergeCell ref="G13:Q13"/>
    <mergeCell ref="B16:K16"/>
    <mergeCell ref="L17:M17"/>
    <mergeCell ref="L16:M16"/>
    <mergeCell ref="B19:F19"/>
    <mergeCell ref="G19:K19"/>
    <mergeCell ref="B1:Q5"/>
    <mergeCell ref="B6:Q6"/>
    <mergeCell ref="B17:G17"/>
    <mergeCell ref="H17:K17"/>
    <mergeCell ref="B18:E18"/>
    <mergeCell ref="F18:K18"/>
    <mergeCell ref="B14:F14"/>
    <mergeCell ref="B13:F13"/>
    <mergeCell ref="B7:Q7"/>
    <mergeCell ref="B8:Q8"/>
    <mergeCell ref="F11:N11"/>
    <mergeCell ref="F10:N10"/>
    <mergeCell ref="B11:E11"/>
    <mergeCell ref="B10:E10"/>
    <mergeCell ref="O10:Q10"/>
    <mergeCell ref="O11:Q11"/>
    <mergeCell ref="B9:Q9"/>
    <mergeCell ref="N18:P18"/>
    <mergeCell ref="N19:P19"/>
    <mergeCell ref="L19:M19"/>
    <mergeCell ref="L18:M18"/>
    <mergeCell ref="L20:Q24"/>
    <mergeCell ref="B20:K24"/>
    <mergeCell ref="C98:F98"/>
    <mergeCell ref="C99:F99"/>
    <mergeCell ref="M99:P99"/>
    <mergeCell ref="C92:J92"/>
    <mergeCell ref="C93:J93"/>
    <mergeCell ref="M98:P98"/>
    <mergeCell ref="C87:J87"/>
    <mergeCell ref="C88:J88"/>
    <mergeCell ref="C89:J89"/>
    <mergeCell ref="C90:J90"/>
    <mergeCell ref="C91:J91"/>
    <mergeCell ref="B25:Q25"/>
    <mergeCell ref="C51:J51"/>
    <mergeCell ref="C52:J52"/>
    <mergeCell ref="C53:J53"/>
    <mergeCell ref="C54:J54"/>
    <mergeCell ref="C62:J62"/>
    <mergeCell ref="C74:J74"/>
    <mergeCell ref="C67:J67"/>
    <mergeCell ref="C68:J68"/>
    <mergeCell ref="C71:J71"/>
    <mergeCell ref="C72:J72"/>
  </mergeCells>
  <hyperlinks>
    <hyperlink ref="L20" r:id="rId1" location="categoria_888" xr:uid="{00000000-0004-0000-0000-000000000000}"/>
  </hyperlinks>
  <printOptions horizontalCentered="1"/>
  <pageMargins left="0.39370078740157483" right="0.39370078740157483" top="0.39370078740157483" bottom="0.39370078740157483" header="0.31496062992125984" footer="0.31496062992125984"/>
  <pageSetup paperSize="9" scale="53" orientation="portrait" horizontalDpi="0" verticalDpi="0" r:id="rId2"/>
  <rowBreaks count="1" manualBreakCount="1">
    <brk id="80" min="1" max="16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43"/>
  <sheetViews>
    <sheetView view="pageBreakPreview" zoomScale="85" zoomScaleNormal="100" zoomScaleSheetLayoutView="85" workbookViewId="0">
      <selection activeCell="A15" sqref="A15:P15"/>
    </sheetView>
  </sheetViews>
  <sheetFormatPr defaultColWidth="9.109375" defaultRowHeight="14.4" x14ac:dyDescent="0.3"/>
  <cols>
    <col min="1" max="1" width="15" style="130" bestFit="1" customWidth="1"/>
    <col min="2" max="2" width="36.6640625" style="136" bestFit="1" customWidth="1"/>
    <col min="3" max="3" width="14.6640625" style="132" bestFit="1" customWidth="1"/>
    <col min="4" max="4" width="7.44140625" style="133" bestFit="1" customWidth="1"/>
    <col min="5" max="5" width="8.109375" style="84" customWidth="1"/>
    <col min="6" max="6" width="14.5546875" style="135" customWidth="1"/>
    <col min="7" max="7" width="2.109375" style="84" bestFit="1" customWidth="1"/>
    <col min="8" max="8" width="8.109375" style="84" bestFit="1" customWidth="1"/>
    <col min="9" max="9" width="9.5546875" style="84" customWidth="1"/>
    <col min="10" max="10" width="5.44140625" style="84" customWidth="1"/>
    <col min="11" max="11" width="7.44140625" style="84" customWidth="1"/>
    <col min="12" max="12" width="14.33203125" style="84" customWidth="1"/>
    <col min="13" max="13" width="2.109375" style="84" bestFit="1" customWidth="1"/>
    <col min="14" max="14" width="9" style="84" customWidth="1"/>
    <col min="15" max="15" width="5.44140625" style="84" customWidth="1"/>
    <col min="16" max="16" width="11.109375" style="84" customWidth="1"/>
    <col min="17" max="17" width="9.44140625" style="84" customWidth="1"/>
    <col min="18" max="18" width="3.6640625" style="84" bestFit="1" customWidth="1"/>
    <col min="19" max="19" width="14.44140625" style="84" customWidth="1"/>
    <col min="20" max="20" width="0.5546875" style="84" hidden="1" customWidth="1"/>
    <col min="21" max="21" width="3.6640625" style="84" hidden="1" customWidth="1"/>
    <col min="22" max="22" width="13.44140625" style="84" hidden="1" customWidth="1"/>
    <col min="23" max="23" width="9.6640625" style="84" hidden="1" customWidth="1"/>
    <col min="24" max="24" width="5.44140625" style="84" hidden="1" customWidth="1"/>
    <col min="25" max="25" width="13.6640625" style="84" hidden="1" customWidth="1"/>
    <col min="26" max="26" width="9" style="84" hidden="1" customWidth="1"/>
    <col min="27" max="27" width="5.33203125" style="84" hidden="1" customWidth="1"/>
    <col min="28" max="28" width="13.109375" style="84" hidden="1" customWidth="1"/>
    <col min="29" max="29" width="8.88671875" style="84" hidden="1" customWidth="1"/>
    <col min="30" max="30" width="5.33203125" style="84" hidden="1" customWidth="1"/>
    <col min="31" max="31" width="11.44140625" style="84" hidden="1" customWidth="1"/>
    <col min="32" max="32" width="9.6640625" style="84" hidden="1" customWidth="1"/>
    <col min="33" max="33" width="5.5546875" style="84" hidden="1" customWidth="1"/>
    <col min="34" max="34" width="10.6640625" style="84" hidden="1" customWidth="1"/>
    <col min="35" max="35" width="10.109375" style="84" customWidth="1"/>
    <col min="36" max="36" width="15.88671875" style="84" bestFit="1" customWidth="1"/>
    <col min="37" max="16384" width="9.109375" style="84"/>
  </cols>
  <sheetData>
    <row r="1" spans="1:36" x14ac:dyDescent="0.3">
      <c r="A1" s="264"/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  <c r="AG1" s="264"/>
      <c r="AH1" s="264"/>
      <c r="AI1" s="264"/>
      <c r="AJ1" s="264"/>
    </row>
    <row r="2" spans="1:36" x14ac:dyDescent="0.3">
      <c r="A2" s="264"/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  <c r="AJ2" s="264"/>
    </row>
    <row r="3" spans="1:36" x14ac:dyDescent="0.3">
      <c r="A3" s="264"/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4"/>
      <c r="AJ3" s="264"/>
    </row>
    <row r="4" spans="1:36" x14ac:dyDescent="0.3">
      <c r="A4" s="264"/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/>
      <c r="AB4" s="264"/>
      <c r="AC4" s="264"/>
      <c r="AD4" s="264"/>
      <c r="AE4" s="264"/>
      <c r="AF4" s="264"/>
      <c r="AG4" s="264"/>
      <c r="AH4" s="264"/>
      <c r="AI4" s="264"/>
      <c r="AJ4" s="264"/>
    </row>
    <row r="5" spans="1:36" x14ac:dyDescent="0.3">
      <c r="A5" s="264"/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  <c r="S5" s="264"/>
      <c r="T5" s="264"/>
      <c r="U5" s="264"/>
      <c r="V5" s="264"/>
      <c r="W5" s="264"/>
      <c r="X5" s="264"/>
      <c r="Y5" s="264"/>
      <c r="Z5" s="264"/>
      <c r="AA5" s="264"/>
      <c r="AB5" s="264"/>
      <c r="AC5" s="264"/>
      <c r="AD5" s="264"/>
      <c r="AE5" s="264"/>
      <c r="AF5" s="264"/>
      <c r="AG5" s="264"/>
      <c r="AH5" s="264"/>
      <c r="AI5" s="264"/>
      <c r="AJ5" s="264"/>
    </row>
    <row r="6" spans="1:36" x14ac:dyDescent="0.3">
      <c r="A6" s="264"/>
      <c r="B6" s="264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4"/>
      <c r="T6" s="264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</row>
    <row r="7" spans="1:36" x14ac:dyDescent="0.3">
      <c r="A7" s="264"/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4"/>
      <c r="T7" s="264"/>
      <c r="U7" s="264"/>
      <c r="V7" s="264"/>
      <c r="W7" s="264"/>
      <c r="X7" s="264"/>
      <c r="Y7" s="264"/>
      <c r="Z7" s="264"/>
      <c r="AA7" s="264"/>
      <c r="AB7" s="264"/>
      <c r="AC7" s="264"/>
      <c r="AD7" s="264"/>
      <c r="AE7" s="264"/>
      <c r="AF7" s="264"/>
      <c r="AG7" s="264"/>
      <c r="AH7" s="264"/>
      <c r="AI7" s="264"/>
      <c r="AJ7" s="264"/>
    </row>
    <row r="8" spans="1:36" ht="15" thickBot="1" x14ac:dyDescent="0.35">
      <c r="A8" s="265"/>
      <c r="B8" s="265"/>
      <c r="C8" s="265"/>
      <c r="D8" s="265"/>
      <c r="E8" s="265"/>
      <c r="F8" s="265"/>
      <c r="G8" s="265"/>
      <c r="H8" s="265"/>
      <c r="I8" s="265"/>
      <c r="J8" s="265"/>
      <c r="K8" s="265"/>
      <c r="L8" s="265"/>
      <c r="M8" s="265"/>
      <c r="N8" s="265"/>
      <c r="O8" s="265"/>
      <c r="P8" s="265"/>
      <c r="Q8" s="265"/>
      <c r="R8" s="265"/>
      <c r="S8" s="265"/>
      <c r="T8" s="265"/>
      <c r="U8" s="265"/>
      <c r="V8" s="265"/>
      <c r="W8" s="265"/>
      <c r="X8" s="265"/>
      <c r="Y8" s="265"/>
      <c r="Z8" s="265"/>
      <c r="AA8" s="265"/>
      <c r="AB8" s="265"/>
      <c r="AC8" s="265"/>
      <c r="AD8" s="265"/>
      <c r="AE8" s="265"/>
      <c r="AF8" s="265"/>
      <c r="AG8" s="265"/>
      <c r="AH8" s="265"/>
      <c r="AI8" s="265"/>
      <c r="AJ8" s="265"/>
    </row>
    <row r="9" spans="1:36" x14ac:dyDescent="0.3">
      <c r="A9" s="85"/>
      <c r="B9" s="137"/>
      <c r="C9" s="137"/>
      <c r="D9" s="86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9"/>
    </row>
    <row r="10" spans="1:36" ht="18" x14ac:dyDescent="0.3">
      <c r="A10" s="282" t="s">
        <v>51</v>
      </c>
      <c r="B10" s="282"/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282"/>
      <c r="AJ10" s="140"/>
    </row>
    <row r="11" spans="1:36" x14ac:dyDescent="0.3">
      <c r="A11" s="228" t="s">
        <v>52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8"/>
      <c r="N11" s="228"/>
      <c r="O11" s="228"/>
      <c r="P11" s="228"/>
      <c r="AJ11" s="140"/>
    </row>
    <row r="12" spans="1:36" x14ac:dyDescent="0.3">
      <c r="A12" s="228"/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8"/>
      <c r="M12" s="228"/>
      <c r="N12" s="228"/>
      <c r="O12" s="228"/>
      <c r="P12" s="228"/>
      <c r="AJ12" s="140"/>
    </row>
    <row r="13" spans="1:36" x14ac:dyDescent="0.3">
      <c r="A13" s="283" t="s">
        <v>21</v>
      </c>
      <c r="B13" s="283"/>
      <c r="C13" s="283"/>
      <c r="D13" s="283"/>
      <c r="E13" s="284" t="s">
        <v>22</v>
      </c>
      <c r="F13" s="284"/>
      <c r="G13" s="284"/>
      <c r="H13" s="284"/>
      <c r="I13" s="284"/>
      <c r="J13" s="284"/>
      <c r="K13" s="284"/>
      <c r="L13" s="284"/>
      <c r="M13" s="284"/>
      <c r="N13" s="285" t="s">
        <v>24</v>
      </c>
      <c r="O13" s="285"/>
      <c r="P13" s="285"/>
      <c r="AJ13" s="140"/>
    </row>
    <row r="14" spans="1:36" ht="30" customHeight="1" x14ac:dyDescent="0.3">
      <c r="A14" s="289" t="s">
        <v>267</v>
      </c>
      <c r="B14" s="289"/>
      <c r="C14" s="289"/>
      <c r="D14" s="289"/>
      <c r="E14" s="289" t="s">
        <v>332</v>
      </c>
      <c r="F14" s="289"/>
      <c r="G14" s="289"/>
      <c r="H14" s="289"/>
      <c r="I14" s="289"/>
      <c r="J14" s="289"/>
      <c r="K14" s="289"/>
      <c r="L14" s="289"/>
      <c r="M14" s="289"/>
      <c r="N14" s="287" t="s">
        <v>23</v>
      </c>
      <c r="O14" s="287"/>
      <c r="P14" s="287"/>
      <c r="AJ14" s="140"/>
    </row>
    <row r="15" spans="1:36" x14ac:dyDescent="0.3">
      <c r="A15" s="228"/>
      <c r="B15" s="228"/>
      <c r="C15" s="228"/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28"/>
      <c r="O15" s="228"/>
      <c r="P15" s="228"/>
      <c r="AJ15" s="140"/>
    </row>
    <row r="16" spans="1:36" x14ac:dyDescent="0.3">
      <c r="A16" s="283" t="s">
        <v>26</v>
      </c>
      <c r="B16" s="283"/>
      <c r="C16" s="283"/>
      <c r="D16" s="283"/>
      <c r="E16" s="283"/>
      <c r="F16" s="284" t="s">
        <v>25</v>
      </c>
      <c r="G16" s="284"/>
      <c r="H16" s="284"/>
      <c r="I16" s="284"/>
      <c r="J16" s="284"/>
      <c r="K16" s="284"/>
      <c r="L16" s="284"/>
      <c r="M16" s="284"/>
      <c r="N16" s="284"/>
      <c r="O16" s="284"/>
      <c r="P16" s="284"/>
      <c r="AJ16" s="140"/>
    </row>
    <row r="17" spans="1:36" x14ac:dyDescent="0.3">
      <c r="A17" s="288" t="s">
        <v>27</v>
      </c>
      <c r="B17" s="288"/>
      <c r="C17" s="288"/>
      <c r="D17" s="288"/>
      <c r="E17" s="288"/>
      <c r="F17" s="286" t="s">
        <v>268</v>
      </c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AJ17" s="140"/>
    </row>
    <row r="18" spans="1:36" x14ac:dyDescent="0.3">
      <c r="A18" s="228"/>
      <c r="B18" s="228"/>
      <c r="C18" s="228"/>
      <c r="D18" s="228"/>
      <c r="E18" s="228"/>
      <c r="F18" s="228"/>
      <c r="G18" s="228"/>
      <c r="H18" s="228"/>
      <c r="I18" s="228"/>
      <c r="J18" s="228"/>
      <c r="K18" s="228"/>
      <c r="L18" s="228"/>
      <c r="M18" s="228"/>
      <c r="N18" s="228"/>
      <c r="O18" s="228"/>
      <c r="P18" s="228"/>
      <c r="AJ18" s="140"/>
    </row>
    <row r="19" spans="1:36" x14ac:dyDescent="0.3">
      <c r="A19" s="228"/>
      <c r="B19" s="228"/>
      <c r="C19" s="228"/>
      <c r="D19" s="228"/>
      <c r="E19" s="228"/>
      <c r="F19" s="228"/>
      <c r="G19" s="228"/>
      <c r="H19" s="228"/>
      <c r="AJ19" s="140"/>
    </row>
    <row r="20" spans="1:36" ht="15.75" customHeight="1" x14ac:dyDescent="0.3">
      <c r="A20" s="294"/>
      <c r="B20" s="295"/>
      <c r="C20" s="296"/>
      <c r="D20" s="87"/>
      <c r="E20" s="297" t="s">
        <v>31</v>
      </c>
      <c r="F20" s="297"/>
      <c r="G20" s="297"/>
      <c r="H20" s="297"/>
      <c r="I20" s="297"/>
      <c r="J20" s="297"/>
      <c r="K20" s="297"/>
      <c r="L20" s="297"/>
      <c r="M20" s="297"/>
      <c r="N20" s="297"/>
      <c r="O20" s="297"/>
      <c r="P20" s="297"/>
      <c r="Q20" s="297"/>
      <c r="R20" s="297"/>
      <c r="S20" s="297"/>
      <c r="T20" s="297"/>
      <c r="U20" s="297"/>
      <c r="V20" s="297"/>
      <c r="W20" s="297"/>
      <c r="X20" s="297"/>
      <c r="Y20" s="297"/>
      <c r="Z20" s="297"/>
      <c r="AA20" s="297"/>
      <c r="AB20" s="297"/>
      <c r="AC20" s="297"/>
      <c r="AD20" s="297"/>
      <c r="AE20" s="297"/>
      <c r="AF20" s="297"/>
      <c r="AG20" s="297"/>
      <c r="AH20" s="297"/>
      <c r="AI20" s="88"/>
      <c r="AJ20" s="262" t="s">
        <v>32</v>
      </c>
    </row>
    <row r="21" spans="1:36" ht="27.75" customHeight="1" x14ac:dyDescent="0.3">
      <c r="A21" s="89" t="s">
        <v>33</v>
      </c>
      <c r="B21" s="90" t="s">
        <v>34</v>
      </c>
      <c r="C21" s="91" t="s">
        <v>35</v>
      </c>
      <c r="D21" s="92" t="s">
        <v>36</v>
      </c>
      <c r="E21" s="93" t="s">
        <v>37</v>
      </c>
      <c r="F21" s="94" t="s">
        <v>38</v>
      </c>
      <c r="G21" s="95">
        <v>1</v>
      </c>
      <c r="H21" s="96" t="s">
        <v>37</v>
      </c>
      <c r="I21" s="96" t="s">
        <v>38</v>
      </c>
      <c r="J21" s="97">
        <f>+G21+1</f>
        <v>2</v>
      </c>
      <c r="K21" s="98" t="s">
        <v>37</v>
      </c>
      <c r="L21" s="98" t="s">
        <v>38</v>
      </c>
      <c r="M21" s="99">
        <f>+J21+1</f>
        <v>3</v>
      </c>
      <c r="N21" s="100" t="s">
        <v>37</v>
      </c>
      <c r="O21" s="100" t="s">
        <v>38</v>
      </c>
      <c r="P21" s="101">
        <f>+M21+1</f>
        <v>4</v>
      </c>
      <c r="Q21" s="102" t="s">
        <v>37</v>
      </c>
      <c r="R21" s="102" t="s">
        <v>38</v>
      </c>
      <c r="S21" s="103">
        <f>+P21+1</f>
        <v>5</v>
      </c>
      <c r="T21" s="104" t="s">
        <v>37</v>
      </c>
      <c r="U21" s="104" t="s">
        <v>38</v>
      </c>
      <c r="V21" s="105">
        <f>+S21+1</f>
        <v>6</v>
      </c>
      <c r="W21" s="106" t="s">
        <v>37</v>
      </c>
      <c r="X21" s="106" t="s">
        <v>38</v>
      </c>
      <c r="Y21" s="107">
        <f>+V21+1</f>
        <v>7</v>
      </c>
      <c r="Z21" s="108" t="s">
        <v>37</v>
      </c>
      <c r="AA21" s="108" t="s">
        <v>38</v>
      </c>
      <c r="AB21" s="109">
        <f>+Y21+1</f>
        <v>8</v>
      </c>
      <c r="AC21" s="93" t="s">
        <v>37</v>
      </c>
      <c r="AD21" s="93" t="s">
        <v>38</v>
      </c>
      <c r="AE21" s="110">
        <f>+AB21+1</f>
        <v>9</v>
      </c>
      <c r="AF21" s="96" t="s">
        <v>37</v>
      </c>
      <c r="AG21" s="96" t="s">
        <v>38</v>
      </c>
      <c r="AH21" s="97">
        <f>+AE21+1</f>
        <v>10</v>
      </c>
      <c r="AI21" s="111" t="s">
        <v>37</v>
      </c>
      <c r="AJ21" s="263"/>
    </row>
    <row r="22" spans="1:36" x14ac:dyDescent="0.3">
      <c r="A22" s="112" t="s">
        <v>39</v>
      </c>
      <c r="B22" s="90" t="s">
        <v>331</v>
      </c>
      <c r="C22" s="113">
        <f>'PO - REFERENCIAL'!Q87</f>
        <v>11921.1095625</v>
      </c>
      <c r="D22" s="114">
        <f t="shared" ref="D22:D32" si="0">C22/$C$33</f>
        <v>6.8264042793722404E-2</v>
      </c>
      <c r="E22" s="115">
        <v>1</v>
      </c>
      <c r="F22" s="278">
        <f t="shared" ref="F22:F32" si="1">E22*C22</f>
        <v>11921.1095625</v>
      </c>
      <c r="G22" s="278"/>
      <c r="H22" s="116">
        <v>0</v>
      </c>
      <c r="I22" s="276">
        <f t="shared" ref="I22:I32" si="2">H22*C22</f>
        <v>0</v>
      </c>
      <c r="J22" s="276"/>
      <c r="K22" s="117">
        <v>0</v>
      </c>
      <c r="L22" s="279">
        <f t="shared" ref="L22:L32" si="3">K22*C22</f>
        <v>0</v>
      </c>
      <c r="M22" s="280"/>
      <c r="N22" s="118">
        <v>0</v>
      </c>
      <c r="O22" s="281">
        <f t="shared" ref="O22:O32" si="4">N22*C22</f>
        <v>0</v>
      </c>
      <c r="P22" s="281"/>
      <c r="Q22" s="119">
        <v>0</v>
      </c>
      <c r="R22" s="266">
        <f t="shared" ref="R22:R32" si="5">Q22*C22</f>
        <v>0</v>
      </c>
      <c r="S22" s="267"/>
      <c r="T22" s="120">
        <v>0</v>
      </c>
      <c r="U22" s="268">
        <f t="shared" ref="U22:U32" si="6">T22*C22</f>
        <v>0</v>
      </c>
      <c r="V22" s="269"/>
      <c r="W22" s="121">
        <v>0</v>
      </c>
      <c r="X22" s="270">
        <f t="shared" ref="X22:X32" si="7">W22*C22</f>
        <v>0</v>
      </c>
      <c r="Y22" s="271"/>
      <c r="Z22" s="122">
        <v>0</v>
      </c>
      <c r="AA22" s="272">
        <f t="shared" ref="AA22:AA32" si="8">Z22*C22</f>
        <v>0</v>
      </c>
      <c r="AB22" s="273"/>
      <c r="AC22" s="115">
        <v>0</v>
      </c>
      <c r="AD22" s="274">
        <f t="shared" ref="AD22:AD32" si="9">AC22*C22</f>
        <v>0</v>
      </c>
      <c r="AE22" s="275"/>
      <c r="AF22" s="116">
        <v>0</v>
      </c>
      <c r="AG22" s="276">
        <f t="shared" ref="AG22:AG32" si="10">AF22*C22</f>
        <v>0</v>
      </c>
      <c r="AH22" s="277"/>
      <c r="AI22" s="123">
        <f>E22+H22+K22+N22+Q22+T22+W22+Z22+AC22+AF22</f>
        <v>1</v>
      </c>
      <c r="AJ22" s="124">
        <f>F22+I22+L22+O22+R22+U22+X22+AA22+AD22+AG22</f>
        <v>11921.1095625</v>
      </c>
    </row>
    <row r="23" spans="1:36" x14ac:dyDescent="0.3">
      <c r="A23" s="112" t="s">
        <v>40</v>
      </c>
      <c r="B23" s="90" t="s">
        <v>284</v>
      </c>
      <c r="C23" s="113">
        <f>'PO - REFERENCIAL'!Q88</f>
        <v>5638.1372749999982</v>
      </c>
      <c r="D23" s="114">
        <f t="shared" si="0"/>
        <v>3.228575680809085E-2</v>
      </c>
      <c r="E23" s="115">
        <v>1</v>
      </c>
      <c r="F23" s="278">
        <f t="shared" si="1"/>
        <v>5638.1372749999982</v>
      </c>
      <c r="G23" s="278"/>
      <c r="H23" s="116">
        <v>0</v>
      </c>
      <c r="I23" s="276">
        <f t="shared" ref="I23:I29" si="11">H23*C23</f>
        <v>0</v>
      </c>
      <c r="J23" s="276"/>
      <c r="K23" s="117">
        <v>0</v>
      </c>
      <c r="L23" s="279">
        <f t="shared" si="3"/>
        <v>0</v>
      </c>
      <c r="M23" s="280"/>
      <c r="N23" s="118">
        <v>0</v>
      </c>
      <c r="O23" s="281">
        <f t="shared" si="4"/>
        <v>0</v>
      </c>
      <c r="P23" s="281"/>
      <c r="Q23" s="119">
        <v>0</v>
      </c>
      <c r="R23" s="266">
        <f t="shared" si="5"/>
        <v>0</v>
      </c>
      <c r="S23" s="267"/>
      <c r="T23" s="120">
        <v>0</v>
      </c>
      <c r="U23" s="268">
        <f t="shared" si="6"/>
        <v>0</v>
      </c>
      <c r="V23" s="269"/>
      <c r="W23" s="121">
        <v>0</v>
      </c>
      <c r="X23" s="270">
        <f t="shared" si="7"/>
        <v>0</v>
      </c>
      <c r="Y23" s="271"/>
      <c r="Z23" s="122">
        <v>0</v>
      </c>
      <c r="AA23" s="272">
        <f t="shared" si="8"/>
        <v>0</v>
      </c>
      <c r="AB23" s="273"/>
      <c r="AC23" s="115">
        <v>0</v>
      </c>
      <c r="AD23" s="274">
        <f t="shared" ref="AD23:AD29" si="12">AC23*C23</f>
        <v>0</v>
      </c>
      <c r="AE23" s="275"/>
      <c r="AF23" s="116">
        <v>0</v>
      </c>
      <c r="AG23" s="276">
        <f t="shared" si="10"/>
        <v>0</v>
      </c>
      <c r="AH23" s="277"/>
      <c r="AI23" s="123">
        <f t="shared" ref="AI23:AI32" si="13">E23+H23+K23+N23+Q23+T23+W23+Z23+AC23+AF23</f>
        <v>1</v>
      </c>
      <c r="AJ23" s="124">
        <f t="shared" ref="AJ23:AJ32" si="14">F23+I23+L23+O23+R23+U23+X23+AA23+AD23+AG23</f>
        <v>5638.1372749999982</v>
      </c>
    </row>
    <row r="24" spans="1:36" x14ac:dyDescent="0.3">
      <c r="A24" s="112" t="s">
        <v>41</v>
      </c>
      <c r="B24" s="90" t="s">
        <v>285</v>
      </c>
      <c r="C24" s="113">
        <f>'PO - REFERENCIAL'!Q89</f>
        <v>18703.874999999996</v>
      </c>
      <c r="D24" s="114">
        <f t="shared" si="0"/>
        <v>0.10710430239017731</v>
      </c>
      <c r="E24" s="115">
        <v>0</v>
      </c>
      <c r="F24" s="278">
        <f t="shared" si="1"/>
        <v>0</v>
      </c>
      <c r="G24" s="278"/>
      <c r="H24" s="116">
        <v>0.3</v>
      </c>
      <c r="I24" s="276">
        <f t="shared" si="11"/>
        <v>5611.1624999999985</v>
      </c>
      <c r="J24" s="276"/>
      <c r="K24" s="117">
        <v>0.4</v>
      </c>
      <c r="L24" s="279">
        <f t="shared" si="3"/>
        <v>7481.5499999999993</v>
      </c>
      <c r="M24" s="280"/>
      <c r="N24" s="118">
        <v>0.3</v>
      </c>
      <c r="O24" s="281">
        <f t="shared" si="4"/>
        <v>5611.1624999999985</v>
      </c>
      <c r="P24" s="281"/>
      <c r="Q24" s="119">
        <v>0</v>
      </c>
      <c r="R24" s="266">
        <f t="shared" si="5"/>
        <v>0</v>
      </c>
      <c r="S24" s="267"/>
      <c r="T24" s="120">
        <v>0</v>
      </c>
      <c r="U24" s="268">
        <f t="shared" si="6"/>
        <v>0</v>
      </c>
      <c r="V24" s="269"/>
      <c r="W24" s="121">
        <v>0</v>
      </c>
      <c r="X24" s="270">
        <f t="shared" si="7"/>
        <v>0</v>
      </c>
      <c r="Y24" s="271"/>
      <c r="Z24" s="122">
        <v>0</v>
      </c>
      <c r="AA24" s="272">
        <f t="shared" si="8"/>
        <v>0</v>
      </c>
      <c r="AB24" s="273"/>
      <c r="AC24" s="115">
        <v>0</v>
      </c>
      <c r="AD24" s="274">
        <f t="shared" si="12"/>
        <v>0</v>
      </c>
      <c r="AE24" s="275"/>
      <c r="AF24" s="116">
        <v>0</v>
      </c>
      <c r="AG24" s="276">
        <f t="shared" si="10"/>
        <v>0</v>
      </c>
      <c r="AH24" s="277"/>
      <c r="AI24" s="123">
        <f t="shared" si="13"/>
        <v>1</v>
      </c>
      <c r="AJ24" s="124">
        <f t="shared" si="14"/>
        <v>18703.874999999996</v>
      </c>
    </row>
    <row r="25" spans="1:36" x14ac:dyDescent="0.3">
      <c r="A25" s="112" t="s">
        <v>42</v>
      </c>
      <c r="B25" s="90" t="s">
        <v>300</v>
      </c>
      <c r="C25" s="113">
        <f>'PO - REFERENCIAL'!Q90</f>
        <v>26645.637500000004</v>
      </c>
      <c r="D25" s="114">
        <f t="shared" si="0"/>
        <v>0.15258134563982326</v>
      </c>
      <c r="E25" s="115">
        <v>0</v>
      </c>
      <c r="F25" s="278">
        <f t="shared" si="1"/>
        <v>0</v>
      </c>
      <c r="G25" s="278"/>
      <c r="H25" s="116">
        <v>0.3</v>
      </c>
      <c r="I25" s="276">
        <f t="shared" si="11"/>
        <v>7993.6912500000008</v>
      </c>
      <c r="J25" s="276"/>
      <c r="K25" s="117">
        <v>0.4</v>
      </c>
      <c r="L25" s="279">
        <f t="shared" si="3"/>
        <v>10658.255000000003</v>
      </c>
      <c r="M25" s="280"/>
      <c r="N25" s="118">
        <v>0.3</v>
      </c>
      <c r="O25" s="281">
        <f t="shared" si="4"/>
        <v>7993.6912500000008</v>
      </c>
      <c r="P25" s="281"/>
      <c r="Q25" s="119">
        <v>0</v>
      </c>
      <c r="R25" s="266">
        <f t="shared" si="5"/>
        <v>0</v>
      </c>
      <c r="S25" s="267"/>
      <c r="T25" s="120">
        <v>0</v>
      </c>
      <c r="U25" s="268">
        <f t="shared" si="6"/>
        <v>0</v>
      </c>
      <c r="V25" s="269"/>
      <c r="W25" s="121">
        <v>0</v>
      </c>
      <c r="X25" s="270">
        <f t="shared" si="7"/>
        <v>0</v>
      </c>
      <c r="Y25" s="271"/>
      <c r="Z25" s="122">
        <v>0</v>
      </c>
      <c r="AA25" s="272">
        <f t="shared" si="8"/>
        <v>0</v>
      </c>
      <c r="AB25" s="273"/>
      <c r="AC25" s="115">
        <v>0</v>
      </c>
      <c r="AD25" s="274">
        <f t="shared" si="12"/>
        <v>0</v>
      </c>
      <c r="AE25" s="275"/>
      <c r="AF25" s="116">
        <v>0</v>
      </c>
      <c r="AG25" s="276">
        <f t="shared" si="10"/>
        <v>0</v>
      </c>
      <c r="AH25" s="277"/>
      <c r="AI25" s="123">
        <f t="shared" si="13"/>
        <v>1</v>
      </c>
      <c r="AJ25" s="124">
        <f t="shared" si="14"/>
        <v>26645.637500000004</v>
      </c>
    </row>
    <row r="26" spans="1:36" x14ac:dyDescent="0.3">
      <c r="A26" s="112" t="s">
        <v>43</v>
      </c>
      <c r="B26" s="90" t="s">
        <v>17</v>
      </c>
      <c r="C26" s="113">
        <f>'PO - REFERENCIAL'!Q91</f>
        <v>27080.889000000003</v>
      </c>
      <c r="D26" s="114">
        <f t="shared" si="0"/>
        <v>0.15507373335476352</v>
      </c>
      <c r="E26" s="115">
        <v>0</v>
      </c>
      <c r="F26" s="278">
        <f t="shared" si="1"/>
        <v>0</v>
      </c>
      <c r="G26" s="278"/>
      <c r="H26" s="116">
        <v>0</v>
      </c>
      <c r="I26" s="276">
        <f t="shared" si="11"/>
        <v>0</v>
      </c>
      <c r="J26" s="276"/>
      <c r="K26" s="117">
        <v>0.3</v>
      </c>
      <c r="L26" s="279">
        <f t="shared" si="3"/>
        <v>8124.2667000000001</v>
      </c>
      <c r="M26" s="280"/>
      <c r="N26" s="118">
        <v>0.7</v>
      </c>
      <c r="O26" s="281">
        <f t="shared" si="4"/>
        <v>18956.622299999999</v>
      </c>
      <c r="P26" s="281"/>
      <c r="Q26" s="119">
        <v>0</v>
      </c>
      <c r="R26" s="266">
        <f t="shared" si="5"/>
        <v>0</v>
      </c>
      <c r="S26" s="267"/>
      <c r="T26" s="120">
        <v>0</v>
      </c>
      <c r="U26" s="268">
        <f t="shared" si="6"/>
        <v>0</v>
      </c>
      <c r="V26" s="269"/>
      <c r="W26" s="121">
        <v>0</v>
      </c>
      <c r="X26" s="270">
        <f t="shared" si="7"/>
        <v>0</v>
      </c>
      <c r="Y26" s="271"/>
      <c r="Z26" s="122">
        <v>0</v>
      </c>
      <c r="AA26" s="272">
        <f t="shared" si="8"/>
        <v>0</v>
      </c>
      <c r="AB26" s="273"/>
      <c r="AC26" s="115">
        <v>0</v>
      </c>
      <c r="AD26" s="274">
        <f t="shared" si="12"/>
        <v>0</v>
      </c>
      <c r="AE26" s="275"/>
      <c r="AF26" s="116">
        <v>0</v>
      </c>
      <c r="AG26" s="276">
        <f t="shared" si="10"/>
        <v>0</v>
      </c>
      <c r="AH26" s="277"/>
      <c r="AI26" s="123">
        <f t="shared" si="13"/>
        <v>1</v>
      </c>
      <c r="AJ26" s="124">
        <f t="shared" si="14"/>
        <v>27080.888999999999</v>
      </c>
    </row>
    <row r="27" spans="1:36" x14ac:dyDescent="0.3">
      <c r="A27" s="112" t="s">
        <v>44</v>
      </c>
      <c r="B27" s="90" t="s">
        <v>324</v>
      </c>
      <c r="C27" s="113">
        <f>'PO - REFERENCIAL'!Q92</f>
        <v>67222.560375000001</v>
      </c>
      <c r="D27" s="114">
        <f t="shared" si="0"/>
        <v>0.38493763639063844</v>
      </c>
      <c r="E27" s="115">
        <v>0</v>
      </c>
      <c r="F27" s="278">
        <f t="shared" si="1"/>
        <v>0</v>
      </c>
      <c r="G27" s="278"/>
      <c r="H27" s="116">
        <v>0</v>
      </c>
      <c r="I27" s="276">
        <f t="shared" si="11"/>
        <v>0</v>
      </c>
      <c r="J27" s="276"/>
      <c r="K27" s="117">
        <v>0.7</v>
      </c>
      <c r="L27" s="279">
        <f t="shared" si="3"/>
        <v>47055.792262499999</v>
      </c>
      <c r="M27" s="280"/>
      <c r="N27" s="118">
        <v>0.3</v>
      </c>
      <c r="O27" s="281">
        <f t="shared" si="4"/>
        <v>20166.768112499998</v>
      </c>
      <c r="P27" s="281"/>
      <c r="Q27" s="119">
        <v>0</v>
      </c>
      <c r="R27" s="266">
        <f t="shared" si="5"/>
        <v>0</v>
      </c>
      <c r="S27" s="267"/>
      <c r="T27" s="120">
        <v>0</v>
      </c>
      <c r="U27" s="268">
        <f t="shared" si="6"/>
        <v>0</v>
      </c>
      <c r="V27" s="269"/>
      <c r="W27" s="121">
        <v>0</v>
      </c>
      <c r="X27" s="270">
        <f t="shared" si="7"/>
        <v>0</v>
      </c>
      <c r="Y27" s="271"/>
      <c r="Z27" s="122">
        <v>0</v>
      </c>
      <c r="AA27" s="272">
        <f t="shared" si="8"/>
        <v>0</v>
      </c>
      <c r="AB27" s="273"/>
      <c r="AC27" s="115">
        <v>0</v>
      </c>
      <c r="AD27" s="274">
        <f t="shared" si="12"/>
        <v>0</v>
      </c>
      <c r="AE27" s="275"/>
      <c r="AF27" s="116">
        <v>0</v>
      </c>
      <c r="AG27" s="276">
        <f t="shared" si="10"/>
        <v>0</v>
      </c>
      <c r="AH27" s="277"/>
      <c r="AI27" s="123">
        <f t="shared" si="13"/>
        <v>1</v>
      </c>
      <c r="AJ27" s="124">
        <f t="shared" si="14"/>
        <v>67222.560375000001</v>
      </c>
    </row>
    <row r="28" spans="1:36" ht="12" customHeight="1" x14ac:dyDescent="0.3">
      <c r="A28" s="112" t="s">
        <v>45</v>
      </c>
      <c r="B28" s="90" t="s">
        <v>18</v>
      </c>
      <c r="C28" s="113">
        <f>'PO - REFERENCIAL'!Q93</f>
        <v>17420.13175</v>
      </c>
      <c r="D28" s="114">
        <f t="shared" si="0"/>
        <v>9.9753182622784264E-2</v>
      </c>
      <c r="E28" s="115">
        <v>0</v>
      </c>
      <c r="F28" s="278">
        <f t="shared" si="1"/>
        <v>0</v>
      </c>
      <c r="G28" s="278"/>
      <c r="H28" s="116">
        <v>0.15</v>
      </c>
      <c r="I28" s="276">
        <f t="shared" si="11"/>
        <v>2613.0197625000001</v>
      </c>
      <c r="J28" s="276"/>
      <c r="K28" s="117">
        <v>0.5</v>
      </c>
      <c r="L28" s="279">
        <f t="shared" si="3"/>
        <v>8710.0658750000002</v>
      </c>
      <c r="M28" s="280"/>
      <c r="N28" s="118">
        <v>0.35</v>
      </c>
      <c r="O28" s="281">
        <f t="shared" si="4"/>
        <v>6097.0461125000002</v>
      </c>
      <c r="P28" s="281"/>
      <c r="Q28" s="119">
        <v>0</v>
      </c>
      <c r="R28" s="266">
        <f t="shared" si="5"/>
        <v>0</v>
      </c>
      <c r="S28" s="267"/>
      <c r="T28" s="120">
        <v>0</v>
      </c>
      <c r="U28" s="268">
        <f t="shared" si="6"/>
        <v>0</v>
      </c>
      <c r="V28" s="269"/>
      <c r="W28" s="121">
        <v>0</v>
      </c>
      <c r="X28" s="270">
        <f t="shared" si="7"/>
        <v>0</v>
      </c>
      <c r="Y28" s="271"/>
      <c r="Z28" s="122">
        <v>0</v>
      </c>
      <c r="AA28" s="272">
        <f t="shared" si="8"/>
        <v>0</v>
      </c>
      <c r="AB28" s="273"/>
      <c r="AC28" s="115">
        <v>0</v>
      </c>
      <c r="AD28" s="274">
        <f t="shared" si="12"/>
        <v>0</v>
      </c>
      <c r="AE28" s="275"/>
      <c r="AF28" s="116">
        <v>0</v>
      </c>
      <c r="AG28" s="276">
        <f t="shared" si="10"/>
        <v>0</v>
      </c>
      <c r="AH28" s="277"/>
      <c r="AI28" s="123">
        <f t="shared" si="13"/>
        <v>1</v>
      </c>
      <c r="AJ28" s="124">
        <f t="shared" si="14"/>
        <v>17420.13175</v>
      </c>
    </row>
    <row r="29" spans="1:36" ht="12" hidden="1" customHeight="1" x14ac:dyDescent="0.3">
      <c r="A29" s="112" t="s">
        <v>46</v>
      </c>
      <c r="B29" s="90" t="e">
        <f>'PO - REFERENCIAL'!#REF!</f>
        <v>#REF!</v>
      </c>
      <c r="C29" s="113" t="e">
        <f>'PO - REFERENCIAL'!#REF!</f>
        <v>#REF!</v>
      </c>
      <c r="D29" s="114" t="e">
        <f t="shared" si="0"/>
        <v>#REF!</v>
      </c>
      <c r="E29" s="115">
        <v>0</v>
      </c>
      <c r="F29" s="278" t="e">
        <f t="shared" si="1"/>
        <v>#REF!</v>
      </c>
      <c r="G29" s="278"/>
      <c r="H29" s="116">
        <v>0</v>
      </c>
      <c r="I29" s="276" t="e">
        <f t="shared" si="11"/>
        <v>#REF!</v>
      </c>
      <c r="J29" s="276"/>
      <c r="K29" s="117">
        <v>0.2</v>
      </c>
      <c r="L29" s="279" t="e">
        <f t="shared" si="3"/>
        <v>#REF!</v>
      </c>
      <c r="M29" s="280"/>
      <c r="N29" s="118">
        <v>0.8</v>
      </c>
      <c r="O29" s="281" t="e">
        <f t="shared" si="4"/>
        <v>#REF!</v>
      </c>
      <c r="P29" s="281"/>
      <c r="Q29" s="119">
        <v>0</v>
      </c>
      <c r="R29" s="266" t="e">
        <f t="shared" si="5"/>
        <v>#REF!</v>
      </c>
      <c r="S29" s="267"/>
      <c r="T29" s="120">
        <v>0</v>
      </c>
      <c r="U29" s="268" t="e">
        <f t="shared" si="6"/>
        <v>#REF!</v>
      </c>
      <c r="V29" s="269"/>
      <c r="W29" s="121">
        <v>0</v>
      </c>
      <c r="X29" s="270" t="e">
        <f t="shared" si="7"/>
        <v>#REF!</v>
      </c>
      <c r="Y29" s="271"/>
      <c r="Z29" s="122">
        <v>0</v>
      </c>
      <c r="AA29" s="272" t="e">
        <f t="shared" si="8"/>
        <v>#REF!</v>
      </c>
      <c r="AB29" s="273"/>
      <c r="AC29" s="115">
        <v>0</v>
      </c>
      <c r="AD29" s="274" t="e">
        <f t="shared" si="12"/>
        <v>#REF!</v>
      </c>
      <c r="AE29" s="275"/>
      <c r="AF29" s="116">
        <v>0</v>
      </c>
      <c r="AG29" s="276" t="e">
        <f t="shared" si="10"/>
        <v>#REF!</v>
      </c>
      <c r="AH29" s="277"/>
      <c r="AI29" s="123">
        <f t="shared" si="13"/>
        <v>1</v>
      </c>
      <c r="AJ29" s="124" t="e">
        <f t="shared" si="14"/>
        <v>#REF!</v>
      </c>
    </row>
    <row r="30" spans="1:36" ht="1.2" hidden="1" customHeight="1" x14ac:dyDescent="0.3">
      <c r="A30" s="112" t="s">
        <v>47</v>
      </c>
      <c r="B30" s="90" t="e">
        <f>'PO - REFERENCIAL'!#REF!</f>
        <v>#REF!</v>
      </c>
      <c r="C30" s="113" t="e">
        <f>'PO - REFERENCIAL'!#REF!</f>
        <v>#REF!</v>
      </c>
      <c r="D30" s="114" t="e">
        <f t="shared" si="0"/>
        <v>#REF!</v>
      </c>
      <c r="E30" s="115">
        <v>0</v>
      </c>
      <c r="F30" s="278" t="e">
        <f t="shared" si="1"/>
        <v>#REF!</v>
      </c>
      <c r="G30" s="278"/>
      <c r="H30" s="116">
        <v>0</v>
      </c>
      <c r="I30" s="276" t="e">
        <f t="shared" si="2"/>
        <v>#REF!</v>
      </c>
      <c r="J30" s="276"/>
      <c r="K30" s="117">
        <v>0</v>
      </c>
      <c r="L30" s="279" t="e">
        <f t="shared" si="3"/>
        <v>#REF!</v>
      </c>
      <c r="M30" s="280"/>
      <c r="N30" s="118">
        <v>0</v>
      </c>
      <c r="O30" s="281" t="e">
        <f t="shared" si="4"/>
        <v>#REF!</v>
      </c>
      <c r="P30" s="281"/>
      <c r="Q30" s="119">
        <v>0</v>
      </c>
      <c r="R30" s="266" t="e">
        <f t="shared" si="5"/>
        <v>#REF!</v>
      </c>
      <c r="S30" s="267"/>
      <c r="T30" s="120">
        <v>0</v>
      </c>
      <c r="U30" s="268" t="e">
        <f t="shared" si="6"/>
        <v>#REF!</v>
      </c>
      <c r="V30" s="269"/>
      <c r="W30" s="121">
        <v>0</v>
      </c>
      <c r="X30" s="270" t="e">
        <f t="shared" si="7"/>
        <v>#REF!</v>
      </c>
      <c r="Y30" s="271"/>
      <c r="Z30" s="122">
        <v>0</v>
      </c>
      <c r="AA30" s="272" t="e">
        <f t="shared" si="8"/>
        <v>#REF!</v>
      </c>
      <c r="AB30" s="273"/>
      <c r="AC30" s="115">
        <v>0.5</v>
      </c>
      <c r="AD30" s="274" t="e">
        <f t="shared" si="9"/>
        <v>#REF!</v>
      </c>
      <c r="AE30" s="275"/>
      <c r="AF30" s="116">
        <v>0.5</v>
      </c>
      <c r="AG30" s="276" t="e">
        <f t="shared" si="10"/>
        <v>#REF!</v>
      </c>
      <c r="AH30" s="277"/>
      <c r="AI30" s="123">
        <f t="shared" si="13"/>
        <v>1</v>
      </c>
      <c r="AJ30" s="124" t="e">
        <f t="shared" si="14"/>
        <v>#REF!</v>
      </c>
    </row>
    <row r="31" spans="1:36" hidden="1" x14ac:dyDescent="0.3">
      <c r="A31" s="112" t="s">
        <v>48</v>
      </c>
      <c r="B31" s="90" t="e">
        <f>'PO - REFERENCIAL'!#REF!</f>
        <v>#REF!</v>
      </c>
      <c r="C31" s="113" t="e">
        <f>'PO - REFERENCIAL'!#REF!</f>
        <v>#REF!</v>
      </c>
      <c r="D31" s="114" t="e">
        <f t="shared" si="0"/>
        <v>#REF!</v>
      </c>
      <c r="E31" s="115">
        <v>0</v>
      </c>
      <c r="F31" s="278" t="e">
        <f t="shared" si="1"/>
        <v>#REF!</v>
      </c>
      <c r="G31" s="278"/>
      <c r="H31" s="116">
        <v>0</v>
      </c>
      <c r="I31" s="276" t="e">
        <f t="shared" si="2"/>
        <v>#REF!</v>
      </c>
      <c r="J31" s="276"/>
      <c r="K31" s="117">
        <v>0</v>
      </c>
      <c r="L31" s="279" t="e">
        <f t="shared" si="3"/>
        <v>#REF!</v>
      </c>
      <c r="M31" s="280"/>
      <c r="N31" s="118">
        <v>0</v>
      </c>
      <c r="O31" s="281" t="e">
        <f t="shared" si="4"/>
        <v>#REF!</v>
      </c>
      <c r="P31" s="281"/>
      <c r="Q31" s="119">
        <v>0.1</v>
      </c>
      <c r="R31" s="266" t="e">
        <f t="shared" si="5"/>
        <v>#REF!</v>
      </c>
      <c r="S31" s="267"/>
      <c r="T31" s="120">
        <v>0.2</v>
      </c>
      <c r="U31" s="268" t="e">
        <f t="shared" si="6"/>
        <v>#REF!</v>
      </c>
      <c r="V31" s="269"/>
      <c r="W31" s="121">
        <v>0.2</v>
      </c>
      <c r="X31" s="270" t="e">
        <f t="shared" si="7"/>
        <v>#REF!</v>
      </c>
      <c r="Y31" s="271"/>
      <c r="Z31" s="122">
        <v>0.2</v>
      </c>
      <c r="AA31" s="272" t="e">
        <f t="shared" si="8"/>
        <v>#REF!</v>
      </c>
      <c r="AB31" s="273"/>
      <c r="AC31" s="115">
        <v>0.2</v>
      </c>
      <c r="AD31" s="274" t="e">
        <f t="shared" si="9"/>
        <v>#REF!</v>
      </c>
      <c r="AE31" s="275"/>
      <c r="AF31" s="116">
        <v>0.1</v>
      </c>
      <c r="AG31" s="276" t="e">
        <f t="shared" si="10"/>
        <v>#REF!</v>
      </c>
      <c r="AH31" s="277"/>
      <c r="AI31" s="123">
        <f t="shared" si="13"/>
        <v>0.99999999999999989</v>
      </c>
      <c r="AJ31" s="124" t="e">
        <f t="shared" si="14"/>
        <v>#REF!</v>
      </c>
    </row>
    <row r="32" spans="1:36" hidden="1" x14ac:dyDescent="0.3">
      <c r="A32" s="112" t="s">
        <v>49</v>
      </c>
      <c r="B32" s="90" t="e">
        <f>'PO - REFERENCIAL'!#REF!</f>
        <v>#REF!</v>
      </c>
      <c r="C32" s="113" t="e">
        <f>'PO - REFERENCIAL'!#REF!</f>
        <v>#REF!</v>
      </c>
      <c r="D32" s="114" t="e">
        <f t="shared" si="0"/>
        <v>#REF!</v>
      </c>
      <c r="E32" s="115">
        <v>0</v>
      </c>
      <c r="F32" s="278" t="e">
        <f t="shared" si="1"/>
        <v>#REF!</v>
      </c>
      <c r="G32" s="278"/>
      <c r="H32" s="116">
        <v>0</v>
      </c>
      <c r="I32" s="276" t="e">
        <f t="shared" si="2"/>
        <v>#REF!</v>
      </c>
      <c r="J32" s="276"/>
      <c r="K32" s="117">
        <v>0</v>
      </c>
      <c r="L32" s="279" t="e">
        <f t="shared" si="3"/>
        <v>#REF!</v>
      </c>
      <c r="M32" s="280"/>
      <c r="N32" s="118">
        <v>0</v>
      </c>
      <c r="O32" s="281" t="e">
        <f t="shared" si="4"/>
        <v>#REF!</v>
      </c>
      <c r="P32" s="281"/>
      <c r="Q32" s="119">
        <v>0</v>
      </c>
      <c r="R32" s="266" t="e">
        <f t="shared" si="5"/>
        <v>#REF!</v>
      </c>
      <c r="S32" s="267"/>
      <c r="T32" s="120">
        <v>0</v>
      </c>
      <c r="U32" s="268" t="e">
        <f t="shared" si="6"/>
        <v>#REF!</v>
      </c>
      <c r="V32" s="269"/>
      <c r="W32" s="121">
        <v>0</v>
      </c>
      <c r="X32" s="270" t="e">
        <f t="shared" si="7"/>
        <v>#REF!</v>
      </c>
      <c r="Y32" s="271"/>
      <c r="Z32" s="122">
        <v>0</v>
      </c>
      <c r="AA32" s="272" t="e">
        <f t="shared" si="8"/>
        <v>#REF!</v>
      </c>
      <c r="AB32" s="273"/>
      <c r="AC32" s="115">
        <v>0</v>
      </c>
      <c r="AD32" s="274" t="e">
        <f t="shared" si="9"/>
        <v>#REF!</v>
      </c>
      <c r="AE32" s="275"/>
      <c r="AF32" s="116">
        <v>1</v>
      </c>
      <c r="AG32" s="276" t="e">
        <f t="shared" si="10"/>
        <v>#REF!</v>
      </c>
      <c r="AH32" s="277"/>
      <c r="AI32" s="123">
        <f t="shared" si="13"/>
        <v>1</v>
      </c>
      <c r="AJ32" s="124" t="e">
        <f t="shared" si="14"/>
        <v>#REF!</v>
      </c>
    </row>
    <row r="33" spans="1:36" s="128" customFormat="1" x14ac:dyDescent="0.3">
      <c r="A33" s="303" t="s">
        <v>50</v>
      </c>
      <c r="B33" s="304"/>
      <c r="C33" s="301">
        <f>C28+C27+C26+C25+C24+C23+C22</f>
        <v>174632.3404625</v>
      </c>
      <c r="D33" s="125"/>
      <c r="E33" s="123">
        <f>F33*100%/C33</f>
        <v>0.10054979960181326</v>
      </c>
      <c r="F33" s="307">
        <f>F22+F23+F24+F25+F26+F27+F28</f>
        <v>17559.246837499999</v>
      </c>
      <c r="G33" s="307"/>
      <c r="H33" s="127">
        <f>I33*100%/C33</f>
        <v>9.2868671802417799E-2</v>
      </c>
      <c r="I33" s="291">
        <f>I22+I23+I24+I25+I26+I27+I28</f>
        <v>16217.873512499998</v>
      </c>
      <c r="J33" s="292"/>
      <c r="K33" s="123">
        <f>L33*100%/C33</f>
        <v>0.46972931600326834</v>
      </c>
      <c r="L33" s="291">
        <f>L22+L23+L24+L25+L26+L27+L28</f>
        <v>82029.929837500007</v>
      </c>
      <c r="M33" s="292"/>
      <c r="N33" s="123">
        <f>O33*100%/C33</f>
        <v>0.33685221259250059</v>
      </c>
      <c r="O33" s="291">
        <f>O22+O23+O24+O25+O26+O27+O28</f>
        <v>58825.290274999992</v>
      </c>
      <c r="P33" s="292"/>
      <c r="Q33" s="123">
        <f>R33*100%/C33</f>
        <v>0</v>
      </c>
      <c r="R33" s="291">
        <f>R22+R23+R24+R25+R26+R27+R28</f>
        <v>0</v>
      </c>
      <c r="S33" s="292"/>
      <c r="T33" s="123" t="e">
        <f>U33*100%/C33</f>
        <v>#REF!</v>
      </c>
      <c r="U33" s="291" t="e">
        <f>SUM(U22:V32)</f>
        <v>#REF!</v>
      </c>
      <c r="V33" s="292"/>
      <c r="W33" s="123" t="e">
        <f>X33*100%/C33</f>
        <v>#REF!</v>
      </c>
      <c r="X33" s="291" t="e">
        <f>SUM(X22:Y32)</f>
        <v>#REF!</v>
      </c>
      <c r="Y33" s="292"/>
      <c r="Z33" s="123" t="e">
        <f>AA33*100%/C33</f>
        <v>#REF!</v>
      </c>
      <c r="AA33" s="291" t="e">
        <f>SUM(AA22:AB32)</f>
        <v>#REF!</v>
      </c>
      <c r="AB33" s="292"/>
      <c r="AC33" s="123" t="e">
        <f>AD33*100%/C33</f>
        <v>#REF!</v>
      </c>
      <c r="AD33" s="291" t="e">
        <f>SUM(AD22:AE32)</f>
        <v>#REF!</v>
      </c>
      <c r="AE33" s="292"/>
      <c r="AF33" s="123" t="e">
        <f>AG33*100%/C33</f>
        <v>#REF!</v>
      </c>
      <c r="AG33" s="291" t="e">
        <f>SUM(AG22:AH32)</f>
        <v>#REF!</v>
      </c>
      <c r="AH33" s="292"/>
      <c r="AI33" s="293">
        <f>E33+H33+K33+N33+Q33</f>
        <v>1</v>
      </c>
      <c r="AJ33" s="290">
        <f>AJ28+AJ27+AJ26+AJ25+AJ24+AJ23+AJ22</f>
        <v>174632.3404625</v>
      </c>
    </row>
    <row r="34" spans="1:36" s="128" customFormat="1" x14ac:dyDescent="0.3">
      <c r="A34" s="305"/>
      <c r="B34" s="306"/>
      <c r="C34" s="302"/>
      <c r="D34" s="125"/>
      <c r="E34" s="126"/>
      <c r="F34" s="129"/>
      <c r="G34" s="129"/>
      <c r="H34" s="127">
        <f>H33+E33</f>
        <v>0.19341847140423107</v>
      </c>
      <c r="I34" s="291">
        <f>I33+F33</f>
        <v>33777.120349999997</v>
      </c>
      <c r="J34" s="292"/>
      <c r="K34" s="127">
        <f>K33+H34</f>
        <v>0.66314778740749936</v>
      </c>
      <c r="L34" s="291">
        <f>L33+I34</f>
        <v>115807.0501875</v>
      </c>
      <c r="M34" s="291"/>
      <c r="N34" s="127">
        <f>N33+K34</f>
        <v>1</v>
      </c>
      <c r="O34" s="291">
        <f>O33+L34</f>
        <v>174632.3404625</v>
      </c>
      <c r="P34" s="292"/>
      <c r="Q34" s="127">
        <f>Q33+N34</f>
        <v>1</v>
      </c>
      <c r="R34" s="291">
        <f>R33+O34</f>
        <v>174632.3404625</v>
      </c>
      <c r="S34" s="292"/>
      <c r="T34" s="123" t="e">
        <f>T33+Q34</f>
        <v>#REF!</v>
      </c>
      <c r="U34" s="291" t="e">
        <f>U33+R34</f>
        <v>#REF!</v>
      </c>
      <c r="V34" s="292"/>
      <c r="W34" s="127" t="e">
        <f>W33+T34</f>
        <v>#REF!</v>
      </c>
      <c r="X34" s="291" t="e">
        <f>X33+U34</f>
        <v>#REF!</v>
      </c>
      <c r="Y34" s="292"/>
      <c r="Z34" s="127" t="e">
        <f>Z33+W34</f>
        <v>#REF!</v>
      </c>
      <c r="AA34" s="291" t="e">
        <f>AA33+X34</f>
        <v>#REF!</v>
      </c>
      <c r="AB34" s="292"/>
      <c r="AC34" s="127" t="e">
        <f>AC33+Z34</f>
        <v>#REF!</v>
      </c>
      <c r="AD34" s="291" t="e">
        <f>AD33+AA34</f>
        <v>#REF!</v>
      </c>
      <c r="AE34" s="292"/>
      <c r="AF34" s="127" t="e">
        <f>AF33+AC34</f>
        <v>#REF!</v>
      </c>
      <c r="AG34" s="291" t="e">
        <f>AG33+AD34</f>
        <v>#REF!</v>
      </c>
      <c r="AH34" s="292"/>
      <c r="AI34" s="293"/>
      <c r="AJ34" s="290"/>
    </row>
    <row r="35" spans="1:36" x14ac:dyDescent="0.3">
      <c r="B35" s="131"/>
      <c r="F35" s="134"/>
    </row>
    <row r="36" spans="1:36" x14ac:dyDescent="0.3">
      <c r="B36" s="131"/>
    </row>
    <row r="37" spans="1:36" x14ac:dyDescent="0.3">
      <c r="B37" s="131"/>
    </row>
    <row r="38" spans="1:36" ht="17.399999999999999" x14ac:dyDescent="0.3">
      <c r="B38" s="143"/>
      <c r="C38" s="145"/>
      <c r="D38" s="143"/>
      <c r="E38" s="143"/>
      <c r="F38" s="143"/>
      <c r="G38" s="298"/>
      <c r="H38" s="298"/>
      <c r="I38" s="298"/>
      <c r="J38" s="298"/>
      <c r="K38" s="298"/>
      <c r="L38" s="298"/>
      <c r="M38" s="144"/>
      <c r="N38" s="144"/>
    </row>
    <row r="39" spans="1:36" ht="36" customHeight="1" x14ac:dyDescent="0.3">
      <c r="A39" s="78"/>
      <c r="B39" s="299" t="s">
        <v>28</v>
      </c>
      <c r="C39" s="299"/>
      <c r="D39" s="299"/>
      <c r="E39" s="299"/>
      <c r="F39" s="79"/>
      <c r="G39" s="148"/>
      <c r="H39" s="148"/>
      <c r="I39" s="148"/>
      <c r="J39" s="78"/>
      <c r="K39" s="217" t="s">
        <v>29</v>
      </c>
      <c r="L39" s="217"/>
      <c r="M39" s="217"/>
      <c r="N39" s="217"/>
      <c r="O39" s="217"/>
      <c r="P39" s="81"/>
    </row>
    <row r="40" spans="1:36" ht="33" customHeight="1" x14ac:dyDescent="0.3">
      <c r="A40" s="74"/>
      <c r="B40" s="212" t="s">
        <v>30</v>
      </c>
      <c r="C40" s="212"/>
      <c r="D40" s="212"/>
      <c r="E40" s="212"/>
      <c r="F40" s="75"/>
      <c r="G40" s="147"/>
      <c r="H40" s="147"/>
      <c r="I40" s="147"/>
      <c r="J40" s="74"/>
      <c r="K40" s="300" t="s">
        <v>263</v>
      </c>
      <c r="L40" s="300"/>
      <c r="M40" s="300"/>
      <c r="N40" s="300"/>
      <c r="O40" s="300"/>
      <c r="P40" s="77"/>
    </row>
    <row r="41" spans="1:36" ht="14.4" customHeight="1" x14ac:dyDescent="0.3">
      <c r="A41" s="72"/>
      <c r="B41" s="70"/>
      <c r="C41" s="71"/>
      <c r="D41" s="71"/>
      <c r="E41" s="71"/>
      <c r="F41" s="71"/>
      <c r="G41" s="73"/>
      <c r="H41" s="72"/>
      <c r="I41" s="72"/>
      <c r="J41" s="72"/>
      <c r="K41" s="261" t="s">
        <v>264</v>
      </c>
      <c r="L41" s="261"/>
      <c r="M41" s="261"/>
      <c r="N41" s="261"/>
      <c r="O41" s="261"/>
      <c r="P41" s="72"/>
    </row>
    <row r="42" spans="1:36" x14ac:dyDescent="0.3">
      <c r="B42" s="131"/>
    </row>
    <row r="43" spans="1:36" x14ac:dyDescent="0.3">
      <c r="B43" s="131"/>
    </row>
  </sheetData>
  <sheetProtection algorithmName="SHA-512" hashValue="2twUlSqhA9Wl9sKW00C5k3Rvm0r19gULPyw6Qw0IgiOeOMMiJO+pt8urNJgf8ThI1IsOGy2sMfgIHgKxod2/9Q==" saltValue="NKYGZwJrLHAhMvrGXfzDHg==" spinCount="100000" sheet="1" objects="1" scenarios="1"/>
  <mergeCells count="159">
    <mergeCell ref="G38:L38"/>
    <mergeCell ref="B39:E39"/>
    <mergeCell ref="B40:E40"/>
    <mergeCell ref="K40:O40"/>
    <mergeCell ref="K41:O41"/>
    <mergeCell ref="K39:O39"/>
    <mergeCell ref="C33:C34"/>
    <mergeCell ref="A33:B34"/>
    <mergeCell ref="A19:H19"/>
    <mergeCell ref="O31:P31"/>
    <mergeCell ref="F33:G33"/>
    <mergeCell ref="O30:P30"/>
    <mergeCell ref="F28:G28"/>
    <mergeCell ref="I28:J28"/>
    <mergeCell ref="L28:M28"/>
    <mergeCell ref="O28:P28"/>
    <mergeCell ref="A15:P15"/>
    <mergeCell ref="A16:E16"/>
    <mergeCell ref="F16:P16"/>
    <mergeCell ref="L33:M33"/>
    <mergeCell ref="O33:P33"/>
    <mergeCell ref="F32:G32"/>
    <mergeCell ref="I32:J32"/>
    <mergeCell ref="L32:M32"/>
    <mergeCell ref="O32:P32"/>
    <mergeCell ref="A20:C20"/>
    <mergeCell ref="E20:AH20"/>
    <mergeCell ref="AD32:AE32"/>
    <mergeCell ref="AG32:AH32"/>
    <mergeCell ref="X31:Y31"/>
    <mergeCell ref="AA31:AB31"/>
    <mergeCell ref="AD31:AE31"/>
    <mergeCell ref="F31:G31"/>
    <mergeCell ref="I31:J31"/>
    <mergeCell ref="L31:M31"/>
    <mergeCell ref="R31:S31"/>
    <mergeCell ref="U31:V31"/>
    <mergeCell ref="X32:Y32"/>
    <mergeCell ref="AA32:AB32"/>
    <mergeCell ref="AG27:AH27"/>
    <mergeCell ref="AJ33:AJ34"/>
    <mergeCell ref="I34:J34"/>
    <mergeCell ref="L34:M34"/>
    <mergeCell ref="O34:P34"/>
    <mergeCell ref="R34:S34"/>
    <mergeCell ref="U34:V34"/>
    <mergeCell ref="X34:Y34"/>
    <mergeCell ref="AA34:AB34"/>
    <mergeCell ref="AD34:AE34"/>
    <mergeCell ref="AG34:AH34"/>
    <mergeCell ref="U33:V33"/>
    <mergeCell ref="X33:Y33"/>
    <mergeCell ref="AA33:AB33"/>
    <mergeCell ref="AD33:AE33"/>
    <mergeCell ref="AG33:AH33"/>
    <mergeCell ref="AI33:AI34"/>
    <mergeCell ref="I33:J33"/>
    <mergeCell ref="R33:S33"/>
    <mergeCell ref="R28:S28"/>
    <mergeCell ref="U28:V28"/>
    <mergeCell ref="X28:Y28"/>
    <mergeCell ref="AA28:AB28"/>
    <mergeCell ref="AD28:AE28"/>
    <mergeCell ref="AG28:AH28"/>
    <mergeCell ref="F27:G27"/>
    <mergeCell ref="I27:J27"/>
    <mergeCell ref="L27:M27"/>
    <mergeCell ref="O27:P27"/>
    <mergeCell ref="R27:S27"/>
    <mergeCell ref="AG29:AH29"/>
    <mergeCell ref="F30:G30"/>
    <mergeCell ref="I30:J30"/>
    <mergeCell ref="L30:M30"/>
    <mergeCell ref="R30:S30"/>
    <mergeCell ref="U30:V30"/>
    <mergeCell ref="X30:Y30"/>
    <mergeCell ref="AA30:AB30"/>
    <mergeCell ref="AD30:AE30"/>
    <mergeCell ref="AG30:AH30"/>
    <mergeCell ref="F29:G29"/>
    <mergeCell ref="I29:J29"/>
    <mergeCell ref="L29:M29"/>
    <mergeCell ref="O29:P29"/>
    <mergeCell ref="R29:S29"/>
    <mergeCell ref="U29:V29"/>
    <mergeCell ref="X29:Y29"/>
    <mergeCell ref="AA29:AB29"/>
    <mergeCell ref="AD29:AE29"/>
    <mergeCell ref="AG31:AH31"/>
    <mergeCell ref="R32:S32"/>
    <mergeCell ref="U32:V32"/>
    <mergeCell ref="U27:V27"/>
    <mergeCell ref="X27:Y27"/>
    <mergeCell ref="AA27:AB27"/>
    <mergeCell ref="AD27:AE27"/>
    <mergeCell ref="AG25:AH25"/>
    <mergeCell ref="F26:G26"/>
    <mergeCell ref="I26:J26"/>
    <mergeCell ref="L26:M26"/>
    <mergeCell ref="O26:P26"/>
    <mergeCell ref="R26:S26"/>
    <mergeCell ref="U26:V26"/>
    <mergeCell ref="X26:Y26"/>
    <mergeCell ref="AA26:AB26"/>
    <mergeCell ref="AD26:AE26"/>
    <mergeCell ref="AG26:AH26"/>
    <mergeCell ref="F25:G25"/>
    <mergeCell ref="I25:J25"/>
    <mergeCell ref="L25:M25"/>
    <mergeCell ref="O25:P25"/>
    <mergeCell ref="R25:S25"/>
    <mergeCell ref="U25:V25"/>
    <mergeCell ref="X25:Y25"/>
    <mergeCell ref="AA25:AB25"/>
    <mergeCell ref="AD25:AE25"/>
    <mergeCell ref="X23:Y23"/>
    <mergeCell ref="AA23:AB23"/>
    <mergeCell ref="AD23:AE23"/>
    <mergeCell ref="AG23:AH23"/>
    <mergeCell ref="F24:G24"/>
    <mergeCell ref="I24:J24"/>
    <mergeCell ref="L24:M24"/>
    <mergeCell ref="O24:P24"/>
    <mergeCell ref="R24:S24"/>
    <mergeCell ref="U24:V24"/>
    <mergeCell ref="F23:G23"/>
    <mergeCell ref="I23:J23"/>
    <mergeCell ref="L23:M23"/>
    <mergeCell ref="O23:P23"/>
    <mergeCell ref="R23:S23"/>
    <mergeCell ref="U23:V23"/>
    <mergeCell ref="X24:Y24"/>
    <mergeCell ref="AA24:AB24"/>
    <mergeCell ref="AD24:AE24"/>
    <mergeCell ref="AG24:AH24"/>
    <mergeCell ref="AJ20:AJ21"/>
    <mergeCell ref="A1:AJ8"/>
    <mergeCell ref="R22:S22"/>
    <mergeCell ref="U22:V22"/>
    <mergeCell ref="X22:Y22"/>
    <mergeCell ref="AA22:AB22"/>
    <mergeCell ref="AD22:AE22"/>
    <mergeCell ref="AG22:AH22"/>
    <mergeCell ref="F22:G22"/>
    <mergeCell ref="I22:J22"/>
    <mergeCell ref="L22:M22"/>
    <mergeCell ref="O22:P22"/>
    <mergeCell ref="A10:P10"/>
    <mergeCell ref="A13:D13"/>
    <mergeCell ref="E13:M13"/>
    <mergeCell ref="N13:P13"/>
    <mergeCell ref="A11:P11"/>
    <mergeCell ref="A12:P12"/>
    <mergeCell ref="F17:Q17"/>
    <mergeCell ref="N14:P14"/>
    <mergeCell ref="A17:E17"/>
    <mergeCell ref="A18:P18"/>
    <mergeCell ref="A14:D14"/>
    <mergeCell ref="E14:M14"/>
  </mergeCells>
  <printOptions horizontalCentered="1"/>
  <pageMargins left="0.39370078740157483" right="0.70866141732283472" top="0.39370078740157483" bottom="0.39370078740157483" header="0.31496062992125984" footer="0.31496062992125984"/>
  <pageSetup paperSize="9" scale="6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"/>
  <sheetViews>
    <sheetView view="pageBreakPreview" topLeftCell="A61" zoomScaleNormal="175" zoomScaleSheetLayoutView="100" workbookViewId="0">
      <selection activeCell="K23" sqref="K23"/>
    </sheetView>
  </sheetViews>
  <sheetFormatPr defaultRowHeight="14.4" x14ac:dyDescent="0.3"/>
  <cols>
    <col min="1" max="1" width="8.44140625" style="1" bestFit="1" customWidth="1"/>
    <col min="2" max="2" width="9.109375" style="8"/>
    <col min="4" max="4" width="5.109375" customWidth="1"/>
    <col min="5" max="5" width="9.88671875" customWidth="1"/>
    <col min="8" max="8" width="8.44140625" customWidth="1"/>
    <col min="9" max="9" width="9" customWidth="1"/>
    <col min="10" max="10" width="6.33203125" style="1" bestFit="1" customWidth="1"/>
    <col min="11" max="11" width="15.109375" style="17" customWidth="1"/>
    <col min="12" max="12" width="0.109375" style="2" hidden="1" customWidth="1"/>
    <col min="13" max="13" width="10.109375" style="10" bestFit="1" customWidth="1"/>
    <col min="14" max="14" width="15.5546875" style="6" bestFit="1" customWidth="1"/>
    <col min="15" max="15" width="6.88671875" style="12" bestFit="1" customWidth="1"/>
    <col min="16" max="16" width="20.44140625" style="7" bestFit="1" customWidth="1"/>
    <col min="18" max="18" width="15.109375" bestFit="1" customWidth="1"/>
  </cols>
  <sheetData>
    <row r="1" spans="1:23" x14ac:dyDescent="0.3">
      <c r="A1" s="308"/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</row>
    <row r="2" spans="1:23" x14ac:dyDescent="0.3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</row>
    <row r="3" spans="1:23" x14ac:dyDescent="0.3">
      <c r="A3" s="309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</row>
    <row r="4" spans="1:23" x14ac:dyDescent="0.3">
      <c r="A4" s="309"/>
      <c r="B4" s="309"/>
      <c r="C4" s="309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</row>
    <row r="5" spans="1:23" ht="29.25" customHeight="1" x14ac:dyDescent="0.3">
      <c r="A5" s="309"/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</row>
    <row r="6" spans="1:23" x14ac:dyDescent="0.3">
      <c r="A6" s="228"/>
      <c r="B6" s="228"/>
      <c r="C6" s="228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</row>
    <row r="7" spans="1:23" ht="18" x14ac:dyDescent="0.3">
      <c r="A7" s="282" t="s">
        <v>19</v>
      </c>
      <c r="B7" s="282"/>
      <c r="C7" s="282"/>
      <c r="D7" s="282"/>
      <c r="E7" s="282"/>
      <c r="F7" s="282"/>
      <c r="G7" s="282"/>
      <c r="H7" s="282"/>
      <c r="I7" s="282"/>
      <c r="J7" s="282"/>
      <c r="K7" s="282"/>
      <c r="L7" s="282"/>
      <c r="M7" s="282"/>
      <c r="N7" s="282"/>
      <c r="O7" s="282"/>
      <c r="P7" s="282"/>
    </row>
    <row r="8" spans="1:23" x14ac:dyDescent="0.3">
      <c r="A8" s="228" t="s">
        <v>20</v>
      </c>
      <c r="B8" s="228"/>
      <c r="C8" s="228"/>
      <c r="D8" s="228"/>
      <c r="E8" s="228"/>
      <c r="F8" s="228"/>
      <c r="G8" s="228"/>
      <c r="H8" s="228"/>
      <c r="I8" s="228"/>
      <c r="J8" s="228"/>
      <c r="K8" s="228"/>
      <c r="L8" s="228"/>
      <c r="M8" s="228"/>
      <c r="N8" s="228"/>
      <c r="O8" s="228"/>
      <c r="P8" s="228"/>
    </row>
    <row r="9" spans="1:23" x14ac:dyDescent="0.3">
      <c r="A9" s="228"/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  <c r="P9" s="228"/>
      <c r="T9" s="245"/>
      <c r="U9" s="245"/>
      <c r="V9" s="245"/>
      <c r="W9" s="7"/>
    </row>
    <row r="10" spans="1:23" s="20" customFormat="1" ht="13.8" x14ac:dyDescent="0.3">
      <c r="A10" s="283" t="s">
        <v>21</v>
      </c>
      <c r="B10" s="283"/>
      <c r="C10" s="283"/>
      <c r="D10" s="283"/>
      <c r="E10" s="284" t="s">
        <v>22</v>
      </c>
      <c r="F10" s="284"/>
      <c r="G10" s="284"/>
      <c r="H10" s="284"/>
      <c r="I10" s="284"/>
      <c r="J10" s="284"/>
      <c r="K10" s="284"/>
      <c r="L10" s="284"/>
      <c r="M10" s="284"/>
      <c r="N10" s="285" t="s">
        <v>24</v>
      </c>
      <c r="O10" s="285"/>
      <c r="P10" s="285"/>
      <c r="T10" s="21"/>
      <c r="U10" s="21"/>
      <c r="V10" s="21"/>
      <c r="W10" s="22"/>
    </row>
    <row r="11" spans="1:23" s="23" customFormat="1" ht="25.95" customHeight="1" x14ac:dyDescent="0.3">
      <c r="A11" s="289" t="s">
        <v>267</v>
      </c>
      <c r="B11" s="289"/>
      <c r="C11" s="289"/>
      <c r="D11" s="289"/>
      <c r="E11" s="289" t="s">
        <v>332</v>
      </c>
      <c r="F11" s="289"/>
      <c r="G11" s="289"/>
      <c r="H11" s="289"/>
      <c r="I11" s="289"/>
      <c r="J11" s="289"/>
      <c r="K11" s="289"/>
      <c r="L11" s="289"/>
      <c r="M11" s="289"/>
      <c r="N11" s="287" t="s">
        <v>23</v>
      </c>
      <c r="O11" s="287"/>
      <c r="P11" s="287"/>
      <c r="T11" s="24"/>
      <c r="U11" s="24"/>
      <c r="V11" s="24"/>
      <c r="W11" s="25"/>
    </row>
    <row r="12" spans="1:23" x14ac:dyDescent="0.3">
      <c r="A12" s="228"/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8"/>
      <c r="M12" s="228"/>
      <c r="N12" s="228"/>
      <c r="O12" s="228"/>
      <c r="P12" s="228"/>
      <c r="T12" s="6"/>
      <c r="U12" s="6"/>
      <c r="V12" s="6"/>
      <c r="W12" s="7"/>
    </row>
    <row r="13" spans="1:23" s="20" customFormat="1" ht="12" customHeight="1" x14ac:dyDescent="0.3">
      <c r="A13" s="283" t="s">
        <v>26</v>
      </c>
      <c r="B13" s="283"/>
      <c r="C13" s="283"/>
      <c r="D13" s="283"/>
      <c r="E13" s="283"/>
      <c r="F13" s="284" t="s">
        <v>25</v>
      </c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T13" s="21"/>
      <c r="U13" s="21"/>
      <c r="V13" s="21"/>
      <c r="W13" s="22"/>
    </row>
    <row r="14" spans="1:23" s="23" customFormat="1" ht="13.8" x14ac:dyDescent="0.3">
      <c r="A14" s="288" t="s">
        <v>27</v>
      </c>
      <c r="B14" s="288"/>
      <c r="C14" s="288"/>
      <c r="D14" s="288"/>
      <c r="E14" s="288"/>
      <c r="F14" s="286" t="s">
        <v>268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T14" s="246"/>
      <c r="U14" s="246"/>
      <c r="V14" s="246"/>
      <c r="W14" s="25"/>
    </row>
    <row r="15" spans="1:23" x14ac:dyDescent="0.3">
      <c r="A15" s="228"/>
      <c r="B15" s="228"/>
      <c r="C15" s="228"/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28"/>
      <c r="O15" s="228"/>
      <c r="P15" s="228"/>
      <c r="T15" s="245"/>
      <c r="U15" s="245"/>
      <c r="V15" s="245"/>
      <c r="W15" s="7"/>
    </row>
    <row r="16" spans="1:23" s="23" customFormat="1" ht="13.8" x14ac:dyDescent="0.3">
      <c r="A16" s="284"/>
      <c r="B16" s="284"/>
      <c r="C16" s="284"/>
      <c r="D16" s="284"/>
      <c r="E16" s="284"/>
      <c r="F16" s="284"/>
      <c r="G16" s="284"/>
      <c r="H16" s="284"/>
      <c r="I16" s="284"/>
      <c r="J16" s="284"/>
      <c r="K16" s="30" t="e">
        <f>P16*100%/P19</f>
        <v>#DIV/0!</v>
      </c>
      <c r="L16" s="26"/>
      <c r="M16" s="285" t="s">
        <v>12</v>
      </c>
      <c r="N16" s="285"/>
      <c r="O16" s="285"/>
      <c r="P16" s="19"/>
      <c r="T16" s="317"/>
      <c r="U16" s="317"/>
      <c r="V16" s="317"/>
      <c r="W16" s="25"/>
    </row>
    <row r="17" spans="1:18" s="23" customFormat="1" ht="13.8" x14ac:dyDescent="0.3">
      <c r="A17" s="286"/>
      <c r="B17" s="286"/>
      <c r="C17" s="286"/>
      <c r="D17" s="286"/>
      <c r="E17" s="286"/>
      <c r="F17" s="286"/>
      <c r="G17" s="318"/>
      <c r="H17" s="318"/>
      <c r="I17" s="318"/>
      <c r="J17" s="318"/>
      <c r="K17" s="30"/>
      <c r="L17" s="26"/>
      <c r="M17" s="319"/>
      <c r="N17" s="319"/>
      <c r="O17" s="319"/>
      <c r="P17" s="19"/>
    </row>
    <row r="18" spans="1:18" s="23" customFormat="1" thickBot="1" x14ac:dyDescent="0.35">
      <c r="A18" s="286" t="s">
        <v>0</v>
      </c>
      <c r="B18" s="286"/>
      <c r="C18" s="286"/>
      <c r="D18" s="286"/>
      <c r="E18" s="316"/>
      <c r="F18" s="316"/>
      <c r="G18" s="316"/>
      <c r="H18" s="316"/>
      <c r="I18" s="316"/>
      <c r="J18" s="316"/>
      <c r="K18" s="30" t="e">
        <f>P18*100%/P19</f>
        <v>#DIV/0!</v>
      </c>
      <c r="L18" s="29"/>
      <c r="M18" s="287" t="s">
        <v>11</v>
      </c>
      <c r="N18" s="287"/>
      <c r="O18" s="287"/>
      <c r="P18" s="18">
        <f>P19-(P16+P17)</f>
        <v>0</v>
      </c>
    </row>
    <row r="19" spans="1:18" s="23" customFormat="1" ht="15" customHeight="1" thickBot="1" x14ac:dyDescent="0.35">
      <c r="A19" s="310" t="e">
        <f>'PO - REFERENCIAL'!B19:F19</f>
        <v>#VALUE!</v>
      </c>
      <c r="B19" s="311"/>
      <c r="C19" s="311"/>
      <c r="D19" s="311"/>
      <c r="E19" s="312"/>
      <c r="F19" s="313">
        <v>0</v>
      </c>
      <c r="G19" s="314"/>
      <c r="H19" s="314"/>
      <c r="I19" s="314"/>
      <c r="J19" s="315"/>
      <c r="K19" s="31">
        <v>1</v>
      </c>
      <c r="L19" s="26"/>
      <c r="M19" s="285" t="s">
        <v>13</v>
      </c>
      <c r="N19" s="285"/>
      <c r="O19" s="285"/>
      <c r="P19" s="19">
        <f>SUM(P22:P79)/2</f>
        <v>0</v>
      </c>
    </row>
    <row r="20" spans="1:18" s="23" customFormat="1" ht="13.8" x14ac:dyDescent="0.3">
      <c r="A20" s="221"/>
      <c r="B20" s="221"/>
      <c r="C20" s="221"/>
      <c r="D20" s="221"/>
      <c r="E20" s="221"/>
      <c r="F20" s="221"/>
      <c r="G20" s="221"/>
      <c r="H20" s="221"/>
      <c r="I20" s="221"/>
      <c r="J20" s="221"/>
      <c r="K20" s="221"/>
      <c r="L20" s="221"/>
      <c r="M20" s="221"/>
      <c r="N20" s="221"/>
      <c r="O20" s="221"/>
      <c r="P20" s="221"/>
    </row>
    <row r="21" spans="1:18" s="50" customFormat="1" ht="30" customHeight="1" x14ac:dyDescent="0.3">
      <c r="A21" s="51" t="s">
        <v>6</v>
      </c>
      <c r="B21" s="258" t="s">
        <v>5</v>
      </c>
      <c r="C21" s="259"/>
      <c r="D21" s="259"/>
      <c r="E21" s="259"/>
      <c r="F21" s="259"/>
      <c r="G21" s="259"/>
      <c r="H21" s="259"/>
      <c r="I21" s="260"/>
      <c r="J21" s="51" t="s">
        <v>4</v>
      </c>
      <c r="K21" s="52" t="s">
        <v>2</v>
      </c>
      <c r="L21" s="52" t="s">
        <v>3</v>
      </c>
      <c r="M21" s="53" t="s">
        <v>7</v>
      </c>
      <c r="N21" s="54" t="s">
        <v>9</v>
      </c>
      <c r="O21" s="55" t="s">
        <v>8</v>
      </c>
      <c r="P21" s="56" t="s">
        <v>10</v>
      </c>
      <c r="R21" s="57"/>
    </row>
    <row r="22" spans="1:18" s="162" customFormat="1" ht="15" customHeight="1" x14ac:dyDescent="0.3">
      <c r="A22" s="157">
        <f>'PO - REFERENCIAL'!B27</f>
        <v>1</v>
      </c>
      <c r="B22" s="218" t="s">
        <v>273</v>
      </c>
      <c r="C22" s="219"/>
      <c r="D22" s="219"/>
      <c r="E22" s="219"/>
      <c r="F22" s="219"/>
      <c r="G22" s="219"/>
      <c r="H22" s="219"/>
      <c r="I22" s="220"/>
      <c r="J22" s="157"/>
      <c r="K22" s="158"/>
      <c r="L22" s="158"/>
      <c r="M22" s="152"/>
      <c r="N22" s="159"/>
      <c r="O22" s="160"/>
      <c r="P22" s="161">
        <f>SUM(P23:P25)</f>
        <v>0</v>
      </c>
    </row>
    <row r="23" spans="1:18" x14ac:dyDescent="0.3">
      <c r="A23" s="3">
        <f>'PO - REFERENCIAL'!B28</f>
        <v>98458</v>
      </c>
      <c r="B23" s="249" t="s">
        <v>274</v>
      </c>
      <c r="C23" s="250"/>
      <c r="D23" s="250"/>
      <c r="E23" s="250"/>
      <c r="F23" s="250"/>
      <c r="G23" s="250"/>
      <c r="H23" s="250"/>
      <c r="I23" s="251"/>
      <c r="J23" s="3" t="str">
        <f>'PO - REFERENCIAL'!K28</f>
        <v>M2</v>
      </c>
      <c r="K23" s="82">
        <v>0</v>
      </c>
      <c r="L23" s="14">
        <v>88.98</v>
      </c>
      <c r="M23" s="15">
        <f>'PO - REFERENCIAL'!N28</f>
        <v>46.68</v>
      </c>
      <c r="N23" s="16">
        <f>K23*M23</f>
        <v>0</v>
      </c>
      <c r="O23" s="83">
        <f>F19</f>
        <v>0</v>
      </c>
      <c r="P23" s="33">
        <f>(N23*O23)+N23</f>
        <v>0</v>
      </c>
    </row>
    <row r="24" spans="1:18" ht="38.4" customHeight="1" x14ac:dyDescent="0.3">
      <c r="A24" s="3">
        <f>'PO - REFERENCIAL'!B29</f>
        <v>103689</v>
      </c>
      <c r="B24" s="249" t="s">
        <v>328</v>
      </c>
      <c r="C24" s="250"/>
      <c r="D24" s="250"/>
      <c r="E24" s="250"/>
      <c r="F24" s="250"/>
      <c r="G24" s="250"/>
      <c r="H24" s="250"/>
      <c r="I24" s="251"/>
      <c r="J24" s="3" t="str">
        <f>'PO - REFERENCIAL'!K29</f>
        <v>M2</v>
      </c>
      <c r="K24" s="82">
        <v>0</v>
      </c>
      <c r="L24" s="5">
        <v>466.79</v>
      </c>
      <c r="M24" s="15">
        <f>'PO - REFERENCIAL'!N29</f>
        <v>6</v>
      </c>
      <c r="N24" s="16">
        <f t="shared" ref="N24:N69" si="0">K24*M24</f>
        <v>0</v>
      </c>
      <c r="O24" s="83">
        <f>F19</f>
        <v>0</v>
      </c>
      <c r="P24" s="33">
        <f t="shared" ref="P24:P69" si="1">(N24*O24)+N24</f>
        <v>0</v>
      </c>
    </row>
    <row r="25" spans="1:18" ht="47.4" customHeight="1" x14ac:dyDescent="0.3">
      <c r="A25" s="3">
        <f>'PO - REFERENCIAL'!B30</f>
        <v>106122</v>
      </c>
      <c r="B25" s="249" t="s">
        <v>275</v>
      </c>
      <c r="C25" s="250"/>
      <c r="D25" s="250"/>
      <c r="E25" s="250"/>
      <c r="F25" s="250"/>
      <c r="G25" s="250"/>
      <c r="H25" s="250"/>
      <c r="I25" s="251"/>
      <c r="J25" s="3" t="str">
        <f>'PO - REFERENCIAL'!K30</f>
        <v>M3</v>
      </c>
      <c r="K25" s="82">
        <v>0</v>
      </c>
      <c r="L25" s="4">
        <v>335.17</v>
      </c>
      <c r="M25" s="15">
        <f>'PO - REFERENCIAL'!N30</f>
        <v>18.578999999999997</v>
      </c>
      <c r="N25" s="16">
        <f t="shared" si="0"/>
        <v>0</v>
      </c>
      <c r="O25" s="83">
        <f>F19</f>
        <v>0</v>
      </c>
      <c r="P25" s="33">
        <f t="shared" si="1"/>
        <v>0</v>
      </c>
    </row>
    <row r="26" spans="1:18" s="156" customFormat="1" x14ac:dyDescent="0.3">
      <c r="A26" s="149">
        <f>'PO - REFERENCIAL'!B31</f>
        <v>2</v>
      </c>
      <c r="B26" s="218" t="s">
        <v>284</v>
      </c>
      <c r="C26" s="219"/>
      <c r="D26" s="219"/>
      <c r="E26" s="219"/>
      <c r="F26" s="219"/>
      <c r="G26" s="219"/>
      <c r="H26" s="219"/>
      <c r="I26" s="220"/>
      <c r="J26" s="149"/>
      <c r="K26" s="150"/>
      <c r="L26" s="151"/>
      <c r="M26" s="152"/>
      <c r="N26" s="153"/>
      <c r="O26" s="154"/>
      <c r="P26" s="155">
        <f>SUM(P27:P33)</f>
        <v>0</v>
      </c>
    </row>
    <row r="27" spans="1:18" s="39" customFormat="1" ht="37.200000000000003" customHeight="1" x14ac:dyDescent="0.3">
      <c r="A27" s="3">
        <f>'PO - REFERENCIAL'!B32</f>
        <v>97634</v>
      </c>
      <c r="B27" s="249" t="s">
        <v>280</v>
      </c>
      <c r="C27" s="250"/>
      <c r="D27" s="250"/>
      <c r="E27" s="250"/>
      <c r="F27" s="250"/>
      <c r="G27" s="250"/>
      <c r="H27" s="250"/>
      <c r="I27" s="251"/>
      <c r="J27" s="3" t="str">
        <f>'PO - REFERENCIAL'!K32</f>
        <v>M2</v>
      </c>
      <c r="K27" s="82">
        <v>0</v>
      </c>
      <c r="L27" s="36"/>
      <c r="M27" s="15">
        <f>'PO - REFERENCIAL'!N32</f>
        <v>130.6</v>
      </c>
      <c r="N27" s="16">
        <f t="shared" si="0"/>
        <v>0</v>
      </c>
      <c r="O27" s="83">
        <f>F19</f>
        <v>0</v>
      </c>
      <c r="P27" s="33">
        <f t="shared" si="1"/>
        <v>0</v>
      </c>
    </row>
    <row r="28" spans="1:18" ht="35.4" customHeight="1" x14ac:dyDescent="0.3">
      <c r="A28" s="3">
        <f>'PO - REFERENCIAL'!B33</f>
        <v>104790</v>
      </c>
      <c r="B28" s="249" t="s">
        <v>281</v>
      </c>
      <c r="C28" s="250"/>
      <c r="D28" s="250"/>
      <c r="E28" s="250"/>
      <c r="F28" s="250"/>
      <c r="G28" s="250"/>
      <c r="H28" s="250"/>
      <c r="I28" s="251"/>
      <c r="J28" s="3" t="str">
        <f>'PO - REFERENCIAL'!K33</f>
        <v>M3</v>
      </c>
      <c r="K28" s="82">
        <v>0</v>
      </c>
      <c r="L28" s="4">
        <v>33.840000000000003</v>
      </c>
      <c r="M28" s="15">
        <f>'PO - REFERENCIAL'!N33</f>
        <v>7.8359999999999994</v>
      </c>
      <c r="N28" s="16">
        <f t="shared" si="0"/>
        <v>0</v>
      </c>
      <c r="O28" s="83">
        <f>F19</f>
        <v>0</v>
      </c>
      <c r="P28" s="33">
        <f t="shared" si="1"/>
        <v>0</v>
      </c>
    </row>
    <row r="29" spans="1:18" s="39" customFormat="1" ht="36" customHeight="1" x14ac:dyDescent="0.3">
      <c r="A29" s="3">
        <f>'PO - REFERENCIAL'!B34</f>
        <v>97634</v>
      </c>
      <c r="B29" s="249" t="s">
        <v>280</v>
      </c>
      <c r="C29" s="250"/>
      <c r="D29" s="250"/>
      <c r="E29" s="250"/>
      <c r="F29" s="250"/>
      <c r="G29" s="250"/>
      <c r="H29" s="250"/>
      <c r="I29" s="251"/>
      <c r="J29" s="3" t="str">
        <f>'PO - REFERENCIAL'!K34</f>
        <v>M2</v>
      </c>
      <c r="K29" s="82">
        <v>0</v>
      </c>
      <c r="L29" s="36"/>
      <c r="M29" s="15">
        <f>'PO - REFERENCIAL'!N34</f>
        <v>139.5</v>
      </c>
      <c r="N29" s="16">
        <f t="shared" si="0"/>
        <v>0</v>
      </c>
      <c r="O29" s="83">
        <f>F19</f>
        <v>0</v>
      </c>
      <c r="P29" s="33">
        <f t="shared" si="1"/>
        <v>0</v>
      </c>
    </row>
    <row r="30" spans="1:18" ht="40.950000000000003" customHeight="1" x14ac:dyDescent="0.3">
      <c r="A30" s="3">
        <f>'PO - REFERENCIAL'!B35</f>
        <v>97625</v>
      </c>
      <c r="B30" s="249" t="s">
        <v>282</v>
      </c>
      <c r="C30" s="250"/>
      <c r="D30" s="250"/>
      <c r="E30" s="250"/>
      <c r="F30" s="250"/>
      <c r="G30" s="250"/>
      <c r="H30" s="250"/>
      <c r="I30" s="251"/>
      <c r="J30" s="3" t="str">
        <f>'PO - REFERENCIAL'!K35</f>
        <v>M3</v>
      </c>
      <c r="K30" s="82">
        <v>0</v>
      </c>
      <c r="L30" s="4">
        <v>122.47</v>
      </c>
      <c r="M30" s="15">
        <f>'PO - REFERENCIAL'!N35</f>
        <v>2.64</v>
      </c>
      <c r="N30" s="16">
        <f t="shared" si="0"/>
        <v>0</v>
      </c>
      <c r="O30" s="83">
        <f>F19</f>
        <v>0</v>
      </c>
      <c r="P30" s="33">
        <f t="shared" si="1"/>
        <v>0</v>
      </c>
    </row>
    <row r="31" spans="1:18" ht="26.4" customHeight="1" x14ac:dyDescent="0.3">
      <c r="A31" s="3">
        <f>'PO - REFERENCIAL'!B36</f>
        <v>97645</v>
      </c>
      <c r="B31" s="249" t="s">
        <v>279</v>
      </c>
      <c r="C31" s="250"/>
      <c r="D31" s="250"/>
      <c r="E31" s="250"/>
      <c r="F31" s="250"/>
      <c r="G31" s="250"/>
      <c r="H31" s="250"/>
      <c r="I31" s="251"/>
      <c r="J31" s="3" t="str">
        <f>'PO - REFERENCIAL'!K36</f>
        <v>M2</v>
      </c>
      <c r="K31" s="82">
        <v>0</v>
      </c>
      <c r="L31" s="4"/>
      <c r="M31" s="15">
        <f>'PO - REFERENCIAL'!N36</f>
        <v>16.2</v>
      </c>
      <c r="N31" s="16">
        <f t="shared" si="0"/>
        <v>0</v>
      </c>
      <c r="O31" s="83">
        <f>F19</f>
        <v>0</v>
      </c>
      <c r="P31" s="33">
        <f t="shared" si="1"/>
        <v>0</v>
      </c>
    </row>
    <row r="32" spans="1:18" ht="31.95" customHeight="1" x14ac:dyDescent="0.3">
      <c r="A32" s="3">
        <f>'PO - REFERENCIAL'!B37</f>
        <v>97644</v>
      </c>
      <c r="B32" s="249" t="s">
        <v>283</v>
      </c>
      <c r="C32" s="250"/>
      <c r="D32" s="250"/>
      <c r="E32" s="250"/>
      <c r="F32" s="250"/>
      <c r="G32" s="250"/>
      <c r="H32" s="250"/>
      <c r="I32" s="251"/>
      <c r="J32" s="3" t="str">
        <f>'PO - REFERENCIAL'!K37</f>
        <v>M2</v>
      </c>
      <c r="K32" s="82">
        <v>0</v>
      </c>
      <c r="L32" s="4"/>
      <c r="M32" s="15">
        <f>'PO - REFERENCIAL'!N37</f>
        <v>13.23</v>
      </c>
      <c r="N32" s="16">
        <f t="shared" si="0"/>
        <v>0</v>
      </c>
      <c r="O32" s="83">
        <f>F19</f>
        <v>0</v>
      </c>
      <c r="P32" s="33">
        <f t="shared" si="1"/>
        <v>0</v>
      </c>
    </row>
    <row r="33" spans="1:16" ht="31.95" customHeight="1" x14ac:dyDescent="0.3">
      <c r="A33" s="3">
        <f>'PO - REFERENCIAL'!B38</f>
        <v>97663</v>
      </c>
      <c r="B33" s="249" t="s">
        <v>278</v>
      </c>
      <c r="C33" s="250"/>
      <c r="D33" s="250"/>
      <c r="E33" s="250"/>
      <c r="F33" s="250"/>
      <c r="G33" s="250"/>
      <c r="H33" s="250"/>
      <c r="I33" s="251"/>
      <c r="J33" s="3" t="str">
        <f>'PO - REFERENCIAL'!K38</f>
        <v>UNIT.</v>
      </c>
      <c r="K33" s="82">
        <v>0</v>
      </c>
      <c r="L33" s="4">
        <v>14.34</v>
      </c>
      <c r="M33" s="15">
        <f>'PO - REFERENCIAL'!N38</f>
        <v>4</v>
      </c>
      <c r="N33" s="16">
        <f t="shared" si="0"/>
        <v>0</v>
      </c>
      <c r="O33" s="83">
        <f>F19</f>
        <v>0</v>
      </c>
      <c r="P33" s="33">
        <f t="shared" si="1"/>
        <v>0</v>
      </c>
    </row>
    <row r="34" spans="1:16" s="156" customFormat="1" x14ac:dyDescent="0.3">
      <c r="A34" s="149">
        <f>'PO - REFERENCIAL'!B39</f>
        <v>3</v>
      </c>
      <c r="B34" s="218" t="s">
        <v>285</v>
      </c>
      <c r="C34" s="219"/>
      <c r="D34" s="219"/>
      <c r="E34" s="219"/>
      <c r="F34" s="219"/>
      <c r="G34" s="219"/>
      <c r="H34" s="219"/>
      <c r="I34" s="220"/>
      <c r="J34" s="149"/>
      <c r="K34" s="150"/>
      <c r="L34" s="151"/>
      <c r="M34" s="152"/>
      <c r="N34" s="153"/>
      <c r="O34" s="154"/>
      <c r="P34" s="155">
        <f>SUM(P35:P49)</f>
        <v>0</v>
      </c>
    </row>
    <row r="35" spans="1:16" ht="37.200000000000003" customHeight="1" x14ac:dyDescent="0.3">
      <c r="A35" s="3">
        <f>'PO - REFERENCIAL'!B40</f>
        <v>102622</v>
      </c>
      <c r="B35" s="249" t="s">
        <v>286</v>
      </c>
      <c r="C35" s="250"/>
      <c r="D35" s="250"/>
      <c r="E35" s="250"/>
      <c r="F35" s="250"/>
      <c r="G35" s="250"/>
      <c r="H35" s="250"/>
      <c r="I35" s="251"/>
      <c r="J35" s="3" t="str">
        <f>'PO - REFERENCIAL'!K40</f>
        <v>UNIT.</v>
      </c>
      <c r="K35" s="82">
        <v>0</v>
      </c>
      <c r="L35" s="4">
        <v>14.97</v>
      </c>
      <c r="M35" s="15">
        <f>'PO - REFERENCIAL'!N40</f>
        <v>2</v>
      </c>
      <c r="N35" s="16">
        <f t="shared" si="0"/>
        <v>0</v>
      </c>
      <c r="O35" s="83">
        <f>F19</f>
        <v>0</v>
      </c>
      <c r="P35" s="33">
        <f t="shared" si="1"/>
        <v>0</v>
      </c>
    </row>
    <row r="36" spans="1:16" ht="36.6" customHeight="1" x14ac:dyDescent="0.3">
      <c r="A36" s="3">
        <f>'PO - REFERENCIAL'!B41</f>
        <v>89800</v>
      </c>
      <c r="B36" s="249" t="s">
        <v>287</v>
      </c>
      <c r="C36" s="250"/>
      <c r="D36" s="250"/>
      <c r="E36" s="250"/>
      <c r="F36" s="250"/>
      <c r="G36" s="250"/>
      <c r="H36" s="250"/>
      <c r="I36" s="251"/>
      <c r="J36" s="3" t="str">
        <f>'PO - REFERENCIAL'!K41</f>
        <v>M</v>
      </c>
      <c r="K36" s="82">
        <v>0</v>
      </c>
      <c r="L36" s="4">
        <v>566.48</v>
      </c>
      <c r="M36" s="15">
        <f>'PO - REFERENCIAL'!N41</f>
        <v>14</v>
      </c>
      <c r="N36" s="16">
        <f t="shared" si="0"/>
        <v>0</v>
      </c>
      <c r="O36" s="83">
        <f>F19</f>
        <v>0</v>
      </c>
      <c r="P36" s="33">
        <f t="shared" si="1"/>
        <v>0</v>
      </c>
    </row>
    <row r="37" spans="1:16" s="39" customFormat="1" ht="45.6" customHeight="1" x14ac:dyDescent="0.3">
      <c r="A37" s="3">
        <f>'PO - REFERENCIAL'!B42</f>
        <v>89711</v>
      </c>
      <c r="B37" s="249" t="s">
        <v>288</v>
      </c>
      <c r="C37" s="250"/>
      <c r="D37" s="250"/>
      <c r="E37" s="250"/>
      <c r="F37" s="250"/>
      <c r="G37" s="250"/>
      <c r="H37" s="250"/>
      <c r="I37" s="251"/>
      <c r="J37" s="3" t="str">
        <f>'PO - REFERENCIAL'!K42</f>
        <v>M</v>
      </c>
      <c r="K37" s="82">
        <v>0</v>
      </c>
      <c r="L37" s="36"/>
      <c r="M37" s="15">
        <f>'PO - REFERENCIAL'!N42</f>
        <v>16</v>
      </c>
      <c r="N37" s="16">
        <f t="shared" si="0"/>
        <v>0</v>
      </c>
      <c r="O37" s="83">
        <f>F19</f>
        <v>0</v>
      </c>
      <c r="P37" s="33">
        <f t="shared" si="1"/>
        <v>0</v>
      </c>
    </row>
    <row r="38" spans="1:16" ht="44.4" customHeight="1" x14ac:dyDescent="0.3">
      <c r="A38" s="3">
        <f>'PO - REFERENCIAL'!B43</f>
        <v>89713</v>
      </c>
      <c r="B38" s="249" t="s">
        <v>289</v>
      </c>
      <c r="C38" s="250"/>
      <c r="D38" s="250"/>
      <c r="E38" s="250"/>
      <c r="F38" s="250"/>
      <c r="G38" s="250"/>
      <c r="H38" s="250"/>
      <c r="I38" s="251"/>
      <c r="J38" s="3" t="str">
        <f>'PO - REFERENCIAL'!K43</f>
        <v>M</v>
      </c>
      <c r="K38" s="82">
        <v>0</v>
      </c>
      <c r="L38" s="4">
        <v>86.4</v>
      </c>
      <c r="M38" s="15">
        <f>'PO - REFERENCIAL'!N43</f>
        <v>12</v>
      </c>
      <c r="N38" s="16">
        <f t="shared" si="0"/>
        <v>0</v>
      </c>
      <c r="O38" s="83">
        <f>F19</f>
        <v>0</v>
      </c>
      <c r="P38" s="33">
        <f t="shared" si="1"/>
        <v>0</v>
      </c>
    </row>
    <row r="39" spans="1:16" ht="46.2" customHeight="1" x14ac:dyDescent="0.3">
      <c r="A39" s="3">
        <f>'PO - REFERENCIAL'!B44</f>
        <v>98104</v>
      </c>
      <c r="B39" s="249" t="s">
        <v>290</v>
      </c>
      <c r="C39" s="250"/>
      <c r="D39" s="250"/>
      <c r="E39" s="250"/>
      <c r="F39" s="250"/>
      <c r="G39" s="250"/>
      <c r="H39" s="250"/>
      <c r="I39" s="251"/>
      <c r="J39" s="3" t="str">
        <f>'PO - REFERENCIAL'!K44</f>
        <v>UNIT.</v>
      </c>
      <c r="K39" s="82">
        <v>0</v>
      </c>
      <c r="L39" s="4">
        <v>340.16</v>
      </c>
      <c r="M39" s="15">
        <f>'PO - REFERENCIAL'!N44</f>
        <v>2</v>
      </c>
      <c r="N39" s="16">
        <f t="shared" si="0"/>
        <v>0</v>
      </c>
      <c r="O39" s="83">
        <f>F19</f>
        <v>0</v>
      </c>
      <c r="P39" s="33">
        <f t="shared" si="1"/>
        <v>0</v>
      </c>
    </row>
    <row r="40" spans="1:16" ht="35.4" customHeight="1" x14ac:dyDescent="0.3">
      <c r="A40" s="3">
        <f>'PO - REFERENCIAL'!B45</f>
        <v>89403</v>
      </c>
      <c r="B40" s="249" t="s">
        <v>291</v>
      </c>
      <c r="C40" s="250"/>
      <c r="D40" s="250"/>
      <c r="E40" s="250"/>
      <c r="F40" s="250"/>
      <c r="G40" s="250"/>
      <c r="H40" s="250"/>
      <c r="I40" s="251"/>
      <c r="J40" s="3" t="str">
        <f>'PO - REFERENCIAL'!K45</f>
        <v>M</v>
      </c>
      <c r="K40" s="82">
        <v>0</v>
      </c>
      <c r="L40" s="4"/>
      <c r="M40" s="15">
        <f>'PO - REFERENCIAL'!N45</f>
        <v>40</v>
      </c>
      <c r="N40" s="16">
        <f t="shared" si="0"/>
        <v>0</v>
      </c>
      <c r="O40" s="83">
        <f>F19</f>
        <v>0</v>
      </c>
      <c r="P40" s="33">
        <f t="shared" si="1"/>
        <v>0</v>
      </c>
    </row>
    <row r="41" spans="1:16" ht="34.950000000000003" customHeight="1" x14ac:dyDescent="0.3">
      <c r="A41" s="3">
        <f>'PO - REFERENCIAL'!B46</f>
        <v>103978</v>
      </c>
      <c r="B41" s="249" t="s">
        <v>292</v>
      </c>
      <c r="C41" s="250"/>
      <c r="D41" s="250"/>
      <c r="E41" s="250"/>
      <c r="F41" s="250"/>
      <c r="G41" s="250"/>
      <c r="H41" s="250"/>
      <c r="I41" s="251"/>
      <c r="J41" s="3" t="str">
        <f>'PO - REFERENCIAL'!K46</f>
        <v>M</v>
      </c>
      <c r="K41" s="82">
        <v>0</v>
      </c>
      <c r="L41" s="4"/>
      <c r="M41" s="15">
        <f>'PO - REFERENCIAL'!N46</f>
        <v>32</v>
      </c>
      <c r="N41" s="16">
        <f t="shared" si="0"/>
        <v>0</v>
      </c>
      <c r="O41" s="83">
        <f>F19</f>
        <v>0</v>
      </c>
      <c r="P41" s="33">
        <f t="shared" si="1"/>
        <v>0</v>
      </c>
    </row>
    <row r="42" spans="1:16" ht="29.4" customHeight="1" x14ac:dyDescent="0.3">
      <c r="A42" s="3">
        <f>'PO - REFERENCIAL'!B47</f>
        <v>94794</v>
      </c>
      <c r="B42" s="249" t="s">
        <v>293</v>
      </c>
      <c r="C42" s="250"/>
      <c r="D42" s="250"/>
      <c r="E42" s="250"/>
      <c r="F42" s="250"/>
      <c r="G42" s="250"/>
      <c r="H42" s="250"/>
      <c r="I42" s="251"/>
      <c r="J42" s="3" t="str">
        <f>'PO - REFERENCIAL'!K47</f>
        <v>UNIT.</v>
      </c>
      <c r="K42" s="82">
        <v>0</v>
      </c>
      <c r="L42" s="4"/>
      <c r="M42" s="15">
        <f>'PO - REFERENCIAL'!N47</f>
        <v>3</v>
      </c>
      <c r="N42" s="16">
        <f t="shared" si="0"/>
        <v>0</v>
      </c>
      <c r="O42" s="83">
        <f>F19</f>
        <v>0</v>
      </c>
      <c r="P42" s="33">
        <f t="shared" si="1"/>
        <v>0</v>
      </c>
    </row>
    <row r="43" spans="1:16" ht="34.950000000000003" customHeight="1" x14ac:dyDescent="0.3">
      <c r="A43" s="3">
        <f>'PO - REFERENCIAL'!B48</f>
        <v>89985</v>
      </c>
      <c r="B43" s="249" t="s">
        <v>294</v>
      </c>
      <c r="C43" s="250"/>
      <c r="D43" s="250"/>
      <c r="E43" s="250"/>
      <c r="F43" s="250"/>
      <c r="G43" s="250"/>
      <c r="H43" s="250"/>
      <c r="I43" s="251"/>
      <c r="J43" s="3" t="str">
        <f>'PO - REFERENCIAL'!K48</f>
        <v>UNIT.</v>
      </c>
      <c r="K43" s="82">
        <v>0</v>
      </c>
      <c r="L43" s="4"/>
      <c r="M43" s="15">
        <f>'PO - REFERENCIAL'!N48</f>
        <v>3</v>
      </c>
      <c r="N43" s="16">
        <f t="shared" si="0"/>
        <v>0</v>
      </c>
      <c r="O43" s="83">
        <f>F19</f>
        <v>0</v>
      </c>
      <c r="P43" s="33">
        <f t="shared" si="1"/>
        <v>0</v>
      </c>
    </row>
    <row r="44" spans="1:16" ht="59.4" customHeight="1" x14ac:dyDescent="0.3">
      <c r="A44" s="3">
        <f>'PO - REFERENCIAL'!B49</f>
        <v>86922</v>
      </c>
      <c r="B44" s="249" t="s">
        <v>295</v>
      </c>
      <c r="C44" s="250"/>
      <c r="D44" s="250"/>
      <c r="E44" s="250"/>
      <c r="F44" s="250"/>
      <c r="G44" s="250"/>
      <c r="H44" s="250"/>
      <c r="I44" s="251"/>
      <c r="J44" s="3" t="str">
        <f>'PO - REFERENCIAL'!K49</f>
        <v>UNIT.</v>
      </c>
      <c r="K44" s="82">
        <v>0</v>
      </c>
      <c r="L44" s="4"/>
      <c r="M44" s="15">
        <f>'PO - REFERENCIAL'!N49</f>
        <v>2</v>
      </c>
      <c r="N44" s="16">
        <f t="shared" si="0"/>
        <v>0</v>
      </c>
      <c r="O44" s="83">
        <f>F19</f>
        <v>0</v>
      </c>
      <c r="P44" s="33">
        <f t="shared" si="1"/>
        <v>0</v>
      </c>
    </row>
    <row r="45" spans="1:16" ht="42.6" customHeight="1" x14ac:dyDescent="0.3">
      <c r="A45" s="3">
        <f>'PO - REFERENCIAL'!B50</f>
        <v>93441</v>
      </c>
      <c r="B45" s="249" t="s">
        <v>296</v>
      </c>
      <c r="C45" s="250"/>
      <c r="D45" s="250"/>
      <c r="E45" s="250"/>
      <c r="F45" s="250"/>
      <c r="G45" s="250"/>
      <c r="H45" s="250"/>
      <c r="I45" s="251"/>
      <c r="J45" s="3" t="str">
        <f>'PO - REFERENCIAL'!K50</f>
        <v>UNIT.</v>
      </c>
      <c r="K45" s="82">
        <v>0</v>
      </c>
      <c r="L45" s="4"/>
      <c r="M45" s="15">
        <f>'PO - REFERENCIAL'!N50</f>
        <v>3</v>
      </c>
      <c r="N45" s="16">
        <f t="shared" si="0"/>
        <v>0</v>
      </c>
      <c r="O45" s="83">
        <f>F19</f>
        <v>0</v>
      </c>
      <c r="P45" s="33">
        <f t="shared" si="1"/>
        <v>0</v>
      </c>
    </row>
    <row r="46" spans="1:16" ht="40.200000000000003" customHeight="1" x14ac:dyDescent="0.3">
      <c r="A46" s="3">
        <f>'PO - REFERENCIAL'!B51</f>
        <v>86942</v>
      </c>
      <c r="B46" s="249" t="s">
        <v>297</v>
      </c>
      <c r="C46" s="250"/>
      <c r="D46" s="250"/>
      <c r="E46" s="250"/>
      <c r="F46" s="250"/>
      <c r="G46" s="250"/>
      <c r="H46" s="250"/>
      <c r="I46" s="251"/>
      <c r="J46" s="3" t="str">
        <f>'PO - REFERENCIAL'!K51</f>
        <v>UNIT.</v>
      </c>
      <c r="K46" s="82">
        <v>0</v>
      </c>
      <c r="L46" s="4"/>
      <c r="M46" s="15">
        <f>'PO - REFERENCIAL'!N51</f>
        <v>2</v>
      </c>
      <c r="N46" s="16">
        <f t="shared" si="0"/>
        <v>0</v>
      </c>
      <c r="O46" s="83">
        <f>F19</f>
        <v>0</v>
      </c>
      <c r="P46" s="33">
        <f t="shared" si="1"/>
        <v>0</v>
      </c>
    </row>
    <row r="47" spans="1:16" ht="46.2" customHeight="1" x14ac:dyDescent="0.3">
      <c r="A47" s="3">
        <f>'PO - REFERENCIAL'!B52</f>
        <v>95471</v>
      </c>
      <c r="B47" s="249" t="s">
        <v>329</v>
      </c>
      <c r="C47" s="250"/>
      <c r="D47" s="250"/>
      <c r="E47" s="250"/>
      <c r="F47" s="250"/>
      <c r="G47" s="250"/>
      <c r="H47" s="250"/>
      <c r="I47" s="251"/>
      <c r="J47" s="3" t="str">
        <f>'PO - REFERENCIAL'!K52</f>
        <v>UNIT.</v>
      </c>
      <c r="K47" s="82">
        <v>0</v>
      </c>
      <c r="L47" s="4"/>
      <c r="M47" s="15">
        <f>'PO - REFERENCIAL'!N52</f>
        <v>1</v>
      </c>
      <c r="N47" s="16">
        <f t="shared" si="0"/>
        <v>0</v>
      </c>
      <c r="O47" s="83">
        <f>F19</f>
        <v>0</v>
      </c>
      <c r="P47" s="33">
        <f t="shared" si="1"/>
        <v>0</v>
      </c>
    </row>
    <row r="48" spans="1:16" x14ac:dyDescent="0.3">
      <c r="A48" s="3">
        <f>'PO - REFERENCIAL'!B53</f>
        <v>100850</v>
      </c>
      <c r="B48" s="252" t="s">
        <v>298</v>
      </c>
      <c r="C48" s="253"/>
      <c r="D48" s="253"/>
      <c r="E48" s="253"/>
      <c r="F48" s="253"/>
      <c r="G48" s="253"/>
      <c r="H48" s="253"/>
      <c r="I48" s="254"/>
      <c r="J48" s="3" t="str">
        <f>'PO - REFERENCIAL'!K53</f>
        <v>UNIT.</v>
      </c>
      <c r="K48" s="82">
        <v>0</v>
      </c>
      <c r="L48" s="14">
        <v>74.72</v>
      </c>
      <c r="M48" s="15">
        <f>'PO - REFERENCIAL'!N53</f>
        <v>1</v>
      </c>
      <c r="N48" s="16">
        <f t="shared" si="0"/>
        <v>0</v>
      </c>
      <c r="O48" s="83">
        <f>F19</f>
        <v>0</v>
      </c>
      <c r="P48" s="33">
        <f t="shared" si="1"/>
        <v>0</v>
      </c>
    </row>
    <row r="49" spans="1:16" s="39" customFormat="1" ht="36" customHeight="1" x14ac:dyDescent="0.3">
      <c r="A49" s="3">
        <f>'PO - REFERENCIAL'!B54</f>
        <v>99635</v>
      </c>
      <c r="B49" s="249" t="s">
        <v>299</v>
      </c>
      <c r="C49" s="250"/>
      <c r="D49" s="250"/>
      <c r="E49" s="250"/>
      <c r="F49" s="250"/>
      <c r="G49" s="250"/>
      <c r="H49" s="250"/>
      <c r="I49" s="251"/>
      <c r="J49" s="3" t="str">
        <f>'PO - REFERENCIAL'!K54</f>
        <v>UNIT.</v>
      </c>
      <c r="K49" s="82">
        <v>0</v>
      </c>
      <c r="L49" s="36"/>
      <c r="M49" s="15">
        <f>'PO - REFERENCIAL'!N54</f>
        <v>1</v>
      </c>
      <c r="N49" s="16">
        <f t="shared" si="0"/>
        <v>0</v>
      </c>
      <c r="O49" s="83">
        <f>F19</f>
        <v>0</v>
      </c>
      <c r="P49" s="33">
        <f t="shared" si="1"/>
        <v>0</v>
      </c>
    </row>
    <row r="50" spans="1:16" s="156" customFormat="1" ht="14.4" customHeight="1" x14ac:dyDescent="0.3">
      <c r="A50" s="149">
        <f>'PO - REFERENCIAL'!B55</f>
        <v>4</v>
      </c>
      <c r="B50" s="218" t="s">
        <v>300</v>
      </c>
      <c r="C50" s="219"/>
      <c r="D50" s="219"/>
      <c r="E50" s="219"/>
      <c r="F50" s="219"/>
      <c r="G50" s="219"/>
      <c r="H50" s="219"/>
      <c r="I50" s="220"/>
      <c r="J50" s="149"/>
      <c r="K50" s="149"/>
      <c r="L50" s="149"/>
      <c r="M50" s="149"/>
      <c r="N50" s="153"/>
      <c r="O50" s="154"/>
      <c r="P50" s="174">
        <f>SUM(P51:P64)</f>
        <v>0</v>
      </c>
    </row>
    <row r="51" spans="1:16" s="156" customFormat="1" ht="47.4" customHeight="1" x14ac:dyDescent="0.3">
      <c r="A51" s="3">
        <f>'PO - REFERENCIAL'!B56</f>
        <v>101879</v>
      </c>
      <c r="B51" s="249" t="s">
        <v>301</v>
      </c>
      <c r="C51" s="250"/>
      <c r="D51" s="250"/>
      <c r="E51" s="250"/>
      <c r="F51" s="250"/>
      <c r="G51" s="250"/>
      <c r="H51" s="250"/>
      <c r="I51" s="251"/>
      <c r="J51" s="3" t="str">
        <f>'PO - REFERENCIAL'!K56</f>
        <v>UNIT.</v>
      </c>
      <c r="K51" s="82">
        <v>0</v>
      </c>
      <c r="L51" s="151"/>
      <c r="M51" s="15">
        <f>'PO - REFERENCIAL'!N56</f>
        <v>1</v>
      </c>
      <c r="N51" s="16">
        <f t="shared" si="0"/>
        <v>0</v>
      </c>
      <c r="O51" s="83">
        <f>F19</f>
        <v>0</v>
      </c>
      <c r="P51" s="33">
        <f t="shared" si="1"/>
        <v>0</v>
      </c>
    </row>
    <row r="52" spans="1:16" ht="27" customHeight="1" x14ac:dyDescent="0.3">
      <c r="A52" s="3">
        <f>'PO - REFERENCIAL'!B57</f>
        <v>93666</v>
      </c>
      <c r="B52" s="249" t="s">
        <v>302</v>
      </c>
      <c r="C52" s="250"/>
      <c r="D52" s="250"/>
      <c r="E52" s="250"/>
      <c r="F52" s="250"/>
      <c r="G52" s="250"/>
      <c r="H52" s="250"/>
      <c r="I52" s="251"/>
      <c r="J52" s="3" t="str">
        <f>'PO - REFERENCIAL'!K57</f>
        <v>UNIT.</v>
      </c>
      <c r="K52" s="82">
        <v>0</v>
      </c>
      <c r="L52" s="4">
        <v>106.12</v>
      </c>
      <c r="M52" s="15">
        <f>'PO - REFERENCIAL'!N57</f>
        <v>5</v>
      </c>
      <c r="N52" s="16">
        <f t="shared" si="0"/>
        <v>0</v>
      </c>
      <c r="O52" s="83">
        <f>F19</f>
        <v>0</v>
      </c>
      <c r="P52" s="33">
        <f t="shared" si="1"/>
        <v>0</v>
      </c>
    </row>
    <row r="53" spans="1:16" ht="28.95" customHeight="1" x14ac:dyDescent="0.3">
      <c r="A53" s="3">
        <f>'PO - REFERENCIAL'!B58</f>
        <v>93663</v>
      </c>
      <c r="B53" s="249" t="s">
        <v>303</v>
      </c>
      <c r="C53" s="250"/>
      <c r="D53" s="250"/>
      <c r="E53" s="250"/>
      <c r="F53" s="250"/>
      <c r="G53" s="250"/>
      <c r="H53" s="250"/>
      <c r="I53" s="251"/>
      <c r="J53" s="3" t="str">
        <f>'PO - REFERENCIAL'!K58</f>
        <v>UNIT.</v>
      </c>
      <c r="K53" s="82">
        <v>0</v>
      </c>
      <c r="L53" s="4"/>
      <c r="M53" s="15">
        <f>'PO - REFERENCIAL'!N58</f>
        <v>5</v>
      </c>
      <c r="N53" s="16">
        <f t="shared" si="0"/>
        <v>0</v>
      </c>
      <c r="O53" s="83">
        <f>F19</f>
        <v>0</v>
      </c>
      <c r="P53" s="33">
        <f t="shared" si="1"/>
        <v>0</v>
      </c>
    </row>
    <row r="54" spans="1:16" ht="33" customHeight="1" x14ac:dyDescent="0.3">
      <c r="A54" s="3">
        <f>'PO - REFERENCIAL'!B59</f>
        <v>93661</v>
      </c>
      <c r="B54" s="249" t="s">
        <v>304</v>
      </c>
      <c r="C54" s="250"/>
      <c r="D54" s="250"/>
      <c r="E54" s="250"/>
      <c r="F54" s="250"/>
      <c r="G54" s="250"/>
      <c r="H54" s="250"/>
      <c r="I54" s="251"/>
      <c r="J54" s="3" t="str">
        <f>'PO - REFERENCIAL'!K59</f>
        <v>UNIT.</v>
      </c>
      <c r="K54" s="82">
        <v>0</v>
      </c>
      <c r="L54" s="4"/>
      <c r="M54" s="15">
        <f>'PO - REFERENCIAL'!N59</f>
        <v>3</v>
      </c>
      <c r="N54" s="16">
        <f t="shared" si="0"/>
        <v>0</v>
      </c>
      <c r="O54" s="83">
        <f>F19</f>
        <v>0</v>
      </c>
      <c r="P54" s="33">
        <f t="shared" si="1"/>
        <v>0</v>
      </c>
    </row>
    <row r="55" spans="1:16" ht="46.95" customHeight="1" x14ac:dyDescent="0.3">
      <c r="A55" s="3">
        <f>'PO - REFERENCIAL'!B60</f>
        <v>97667</v>
      </c>
      <c r="B55" s="249" t="s">
        <v>305</v>
      </c>
      <c r="C55" s="250"/>
      <c r="D55" s="250"/>
      <c r="E55" s="250"/>
      <c r="F55" s="250"/>
      <c r="G55" s="250"/>
      <c r="H55" s="250"/>
      <c r="I55" s="251"/>
      <c r="J55" s="3" t="str">
        <f>'PO - REFERENCIAL'!K60</f>
        <v>M</v>
      </c>
      <c r="K55" s="82">
        <v>0</v>
      </c>
      <c r="L55" s="4"/>
      <c r="M55" s="15">
        <f>'PO - REFERENCIAL'!N60</f>
        <v>81</v>
      </c>
      <c r="N55" s="16">
        <f t="shared" si="0"/>
        <v>0</v>
      </c>
      <c r="O55" s="83">
        <f>F19</f>
        <v>0</v>
      </c>
      <c r="P55" s="33">
        <f t="shared" si="1"/>
        <v>0</v>
      </c>
    </row>
    <row r="56" spans="1:16" ht="30" customHeight="1" x14ac:dyDescent="0.3">
      <c r="A56" s="3">
        <f>'PO - REFERENCIAL'!B61</f>
        <v>91932</v>
      </c>
      <c r="B56" s="249" t="s">
        <v>306</v>
      </c>
      <c r="C56" s="250"/>
      <c r="D56" s="250"/>
      <c r="E56" s="250"/>
      <c r="F56" s="250"/>
      <c r="G56" s="250"/>
      <c r="H56" s="250"/>
      <c r="I56" s="251"/>
      <c r="J56" s="3" t="str">
        <f>'PO - REFERENCIAL'!K61</f>
        <v>M</v>
      </c>
      <c r="K56" s="82">
        <v>0</v>
      </c>
      <c r="L56" s="4"/>
      <c r="M56" s="15">
        <f>'PO - REFERENCIAL'!N61</f>
        <v>40</v>
      </c>
      <c r="N56" s="16">
        <f t="shared" si="0"/>
        <v>0</v>
      </c>
      <c r="O56" s="83">
        <f>F19</f>
        <v>0</v>
      </c>
      <c r="P56" s="33">
        <f t="shared" si="1"/>
        <v>0</v>
      </c>
    </row>
    <row r="57" spans="1:16" ht="30" customHeight="1" x14ac:dyDescent="0.3">
      <c r="A57" s="3">
        <f>'PO - REFERENCIAL'!B62</f>
        <v>91934</v>
      </c>
      <c r="B57" s="249" t="s">
        <v>307</v>
      </c>
      <c r="C57" s="250"/>
      <c r="D57" s="250"/>
      <c r="E57" s="250"/>
      <c r="F57" s="250"/>
      <c r="G57" s="250"/>
      <c r="H57" s="250"/>
      <c r="I57" s="251"/>
      <c r="J57" s="3" t="str">
        <f>'PO - REFERENCIAL'!K62</f>
        <v>M</v>
      </c>
      <c r="K57" s="82">
        <v>0</v>
      </c>
      <c r="L57" s="4"/>
      <c r="M57" s="15">
        <f>'PO - REFERENCIAL'!N62</f>
        <v>16</v>
      </c>
      <c r="N57" s="16">
        <f t="shared" si="0"/>
        <v>0</v>
      </c>
      <c r="O57" s="83">
        <f>F19</f>
        <v>0</v>
      </c>
      <c r="P57" s="33">
        <f t="shared" si="1"/>
        <v>0</v>
      </c>
    </row>
    <row r="58" spans="1:16" ht="46.95" customHeight="1" x14ac:dyDescent="0.3">
      <c r="A58" s="3">
        <f>'PO - REFERENCIAL'!B63</f>
        <v>91927</v>
      </c>
      <c r="B58" s="249" t="s">
        <v>308</v>
      </c>
      <c r="C58" s="250"/>
      <c r="D58" s="250"/>
      <c r="E58" s="250"/>
      <c r="F58" s="250"/>
      <c r="G58" s="250"/>
      <c r="H58" s="250"/>
      <c r="I58" s="251"/>
      <c r="J58" s="3" t="str">
        <f>'PO - REFERENCIAL'!K63</f>
        <v>M</v>
      </c>
      <c r="K58" s="82">
        <v>0</v>
      </c>
      <c r="L58" s="4"/>
      <c r="M58" s="15">
        <f>'PO - REFERENCIAL'!N63</f>
        <v>200</v>
      </c>
      <c r="N58" s="16">
        <f t="shared" si="0"/>
        <v>0</v>
      </c>
      <c r="O58" s="83">
        <f>F19</f>
        <v>0</v>
      </c>
      <c r="P58" s="33">
        <f t="shared" si="1"/>
        <v>0</v>
      </c>
    </row>
    <row r="59" spans="1:16" ht="36" customHeight="1" x14ac:dyDescent="0.3">
      <c r="A59" s="3">
        <f>'PO - REFERENCIAL'!B64</f>
        <v>103253</v>
      </c>
      <c r="B59" s="255" t="s">
        <v>309</v>
      </c>
      <c r="C59" s="256"/>
      <c r="D59" s="256"/>
      <c r="E59" s="256"/>
      <c r="F59" s="256"/>
      <c r="G59" s="256"/>
      <c r="H59" s="256"/>
      <c r="I59" s="257"/>
      <c r="J59" s="3" t="str">
        <f>'PO - REFERENCIAL'!K64</f>
        <v>UNIT.</v>
      </c>
      <c r="K59" s="82">
        <v>0</v>
      </c>
      <c r="L59" s="4"/>
      <c r="M59" s="15">
        <f>'PO - REFERENCIAL'!N64</f>
        <v>3</v>
      </c>
      <c r="N59" s="16">
        <f t="shared" si="0"/>
        <v>0</v>
      </c>
      <c r="O59" s="83">
        <f>F19</f>
        <v>0</v>
      </c>
      <c r="P59" s="33">
        <f t="shared" si="1"/>
        <v>0</v>
      </c>
    </row>
    <row r="60" spans="1:16" ht="34.200000000000003" customHeight="1" x14ac:dyDescent="0.3">
      <c r="A60" s="3">
        <f>'PO - REFERENCIAL'!B65</f>
        <v>103782</v>
      </c>
      <c r="B60" s="249" t="s">
        <v>310</v>
      </c>
      <c r="C60" s="250"/>
      <c r="D60" s="250"/>
      <c r="E60" s="250"/>
      <c r="F60" s="250"/>
      <c r="G60" s="250"/>
      <c r="H60" s="250"/>
      <c r="I60" s="251"/>
      <c r="J60" s="3" t="str">
        <f>'PO - REFERENCIAL'!K65</f>
        <v>UNIT.</v>
      </c>
      <c r="K60" s="82">
        <v>0</v>
      </c>
      <c r="L60" s="4"/>
      <c r="M60" s="15">
        <f>'PO - REFERENCIAL'!N65</f>
        <v>28</v>
      </c>
      <c r="N60" s="16">
        <f t="shared" si="0"/>
        <v>0</v>
      </c>
      <c r="O60" s="83">
        <f>F19</f>
        <v>0</v>
      </c>
      <c r="P60" s="33">
        <f t="shared" si="1"/>
        <v>0</v>
      </c>
    </row>
    <row r="61" spans="1:16" ht="37.950000000000003" customHeight="1" x14ac:dyDescent="0.3">
      <c r="A61" s="3">
        <f>'PO - REFERENCIAL'!B66</f>
        <v>91953</v>
      </c>
      <c r="B61" s="249" t="s">
        <v>311</v>
      </c>
      <c r="C61" s="250"/>
      <c r="D61" s="250"/>
      <c r="E61" s="250"/>
      <c r="F61" s="250"/>
      <c r="G61" s="250"/>
      <c r="H61" s="250"/>
      <c r="I61" s="251"/>
      <c r="J61" s="3" t="str">
        <f>'PO - REFERENCIAL'!K66</f>
        <v>UNIT.</v>
      </c>
      <c r="K61" s="82">
        <v>0</v>
      </c>
      <c r="L61" s="4"/>
      <c r="M61" s="15">
        <f>'PO - REFERENCIAL'!N66</f>
        <v>4</v>
      </c>
      <c r="N61" s="16">
        <f t="shared" si="0"/>
        <v>0</v>
      </c>
      <c r="O61" s="83">
        <f>F19</f>
        <v>0</v>
      </c>
      <c r="P61" s="33">
        <f t="shared" si="1"/>
        <v>0</v>
      </c>
    </row>
    <row r="62" spans="1:16" ht="36" customHeight="1" x14ac:dyDescent="0.3">
      <c r="A62" s="3">
        <f>'PO - REFERENCIAL'!B67</f>
        <v>91959</v>
      </c>
      <c r="B62" s="249" t="s">
        <v>312</v>
      </c>
      <c r="C62" s="250"/>
      <c r="D62" s="250"/>
      <c r="E62" s="250"/>
      <c r="F62" s="250"/>
      <c r="G62" s="250"/>
      <c r="H62" s="250"/>
      <c r="I62" s="251"/>
      <c r="J62" s="3" t="str">
        <f>'PO - REFERENCIAL'!K67</f>
        <v>UNIT.</v>
      </c>
      <c r="K62" s="82">
        <v>0</v>
      </c>
      <c r="L62" s="4"/>
      <c r="M62" s="15">
        <f>'PO - REFERENCIAL'!N67</f>
        <v>4</v>
      </c>
      <c r="N62" s="16">
        <f t="shared" si="0"/>
        <v>0</v>
      </c>
      <c r="O62" s="83">
        <f>F19</f>
        <v>0</v>
      </c>
      <c r="P62" s="33">
        <f t="shared" si="1"/>
        <v>0</v>
      </c>
    </row>
    <row r="63" spans="1:16" ht="31.95" customHeight="1" x14ac:dyDescent="0.3">
      <c r="A63" s="3">
        <f>'PO - REFERENCIAL'!B68</f>
        <v>91996</v>
      </c>
      <c r="B63" s="249" t="s">
        <v>313</v>
      </c>
      <c r="C63" s="250"/>
      <c r="D63" s="250"/>
      <c r="E63" s="250"/>
      <c r="F63" s="250"/>
      <c r="G63" s="250"/>
      <c r="H63" s="250"/>
      <c r="I63" s="251"/>
      <c r="J63" s="3" t="str">
        <f>'PO - REFERENCIAL'!K68</f>
        <v>UNIT.</v>
      </c>
      <c r="K63" s="82">
        <v>0</v>
      </c>
      <c r="L63" s="4"/>
      <c r="M63" s="15">
        <f>'PO - REFERENCIAL'!N68</f>
        <v>15</v>
      </c>
      <c r="N63" s="16">
        <f t="shared" si="0"/>
        <v>0</v>
      </c>
      <c r="O63" s="83">
        <f>F19</f>
        <v>0</v>
      </c>
      <c r="P63" s="33">
        <f t="shared" si="1"/>
        <v>0</v>
      </c>
    </row>
    <row r="64" spans="1:16" ht="32.4" customHeight="1" x14ac:dyDescent="0.3">
      <c r="A64" s="3">
        <f>'PO - REFERENCIAL'!B69</f>
        <v>92000</v>
      </c>
      <c r="B64" s="249" t="s">
        <v>314</v>
      </c>
      <c r="C64" s="250"/>
      <c r="D64" s="250"/>
      <c r="E64" s="250"/>
      <c r="F64" s="250"/>
      <c r="G64" s="250"/>
      <c r="H64" s="250"/>
      <c r="I64" s="251"/>
      <c r="J64" s="3" t="str">
        <f>'PO - REFERENCIAL'!K69</f>
        <v>UNIT.</v>
      </c>
      <c r="K64" s="82">
        <v>0</v>
      </c>
      <c r="L64" s="4"/>
      <c r="M64" s="15">
        <f>'PO - REFERENCIAL'!N69</f>
        <v>15</v>
      </c>
      <c r="N64" s="16">
        <f t="shared" si="0"/>
        <v>0</v>
      </c>
      <c r="O64" s="83">
        <f>F19</f>
        <v>0</v>
      </c>
      <c r="P64" s="33">
        <f t="shared" si="1"/>
        <v>0</v>
      </c>
    </row>
    <row r="65" spans="1:16" s="156" customFormat="1" x14ac:dyDescent="0.3">
      <c r="A65" s="149">
        <f>'PO - REFERENCIAL'!B70</f>
        <v>5</v>
      </c>
      <c r="B65" s="218" t="s">
        <v>17</v>
      </c>
      <c r="C65" s="219"/>
      <c r="D65" s="219"/>
      <c r="E65" s="219"/>
      <c r="F65" s="219"/>
      <c r="G65" s="219"/>
      <c r="H65" s="219"/>
      <c r="I65" s="220"/>
      <c r="J65" s="149"/>
      <c r="K65" s="149"/>
      <c r="L65" s="149"/>
      <c r="M65" s="149"/>
      <c r="N65" s="153"/>
      <c r="O65" s="154"/>
      <c r="P65" s="155">
        <f>SUM(P66:P69)</f>
        <v>0</v>
      </c>
    </row>
    <row r="66" spans="1:16" ht="73.2" customHeight="1" x14ac:dyDescent="0.3">
      <c r="A66" s="3">
        <f>'PO - REFERENCIAL'!B71</f>
        <v>94570</v>
      </c>
      <c r="B66" s="249" t="s">
        <v>315</v>
      </c>
      <c r="C66" s="250"/>
      <c r="D66" s="250"/>
      <c r="E66" s="250"/>
      <c r="F66" s="250"/>
      <c r="G66" s="250"/>
      <c r="H66" s="250"/>
      <c r="I66" s="251"/>
      <c r="J66" s="3" t="str">
        <f>'PO - REFERENCIAL'!K71</f>
        <v>M2</v>
      </c>
      <c r="K66" s="82">
        <v>0</v>
      </c>
      <c r="L66" s="4">
        <v>52.83</v>
      </c>
      <c r="M66" s="15">
        <f>'PO - REFERENCIAL'!N71</f>
        <v>25</v>
      </c>
      <c r="N66" s="16">
        <f t="shared" si="0"/>
        <v>0</v>
      </c>
      <c r="O66" s="83">
        <f>F19</f>
        <v>0</v>
      </c>
      <c r="P66" s="33">
        <f t="shared" si="1"/>
        <v>0</v>
      </c>
    </row>
    <row r="67" spans="1:16" s="39" customFormat="1" ht="58.2" customHeight="1" x14ac:dyDescent="0.3">
      <c r="A67" s="3">
        <f>'PO - REFERENCIAL'!B72</f>
        <v>94569</v>
      </c>
      <c r="B67" s="249" t="s">
        <v>316</v>
      </c>
      <c r="C67" s="250"/>
      <c r="D67" s="250"/>
      <c r="E67" s="250"/>
      <c r="F67" s="250"/>
      <c r="G67" s="250"/>
      <c r="H67" s="250"/>
      <c r="I67" s="251"/>
      <c r="J67" s="3" t="str">
        <f>'PO - REFERENCIAL'!K72</f>
        <v>M2</v>
      </c>
      <c r="K67" s="82">
        <v>0</v>
      </c>
      <c r="L67" s="36"/>
      <c r="M67" s="15">
        <f>'PO - REFERENCIAL'!N72</f>
        <v>1.44</v>
      </c>
      <c r="N67" s="16">
        <f t="shared" si="0"/>
        <v>0</v>
      </c>
      <c r="O67" s="83">
        <f>F19</f>
        <v>0</v>
      </c>
      <c r="P67" s="33">
        <f t="shared" si="1"/>
        <v>0</v>
      </c>
    </row>
    <row r="68" spans="1:16" ht="34.200000000000003" customHeight="1" x14ac:dyDescent="0.3">
      <c r="A68" s="3">
        <f>'PO - REFERENCIAL'!B73</f>
        <v>100702</v>
      </c>
      <c r="B68" s="249" t="s">
        <v>317</v>
      </c>
      <c r="C68" s="250"/>
      <c r="D68" s="250"/>
      <c r="E68" s="250"/>
      <c r="F68" s="250"/>
      <c r="G68" s="250"/>
      <c r="H68" s="250"/>
      <c r="I68" s="251"/>
      <c r="J68" s="3" t="str">
        <f>'PO - REFERENCIAL'!K73</f>
        <v>M2</v>
      </c>
      <c r="K68" s="82">
        <v>0</v>
      </c>
      <c r="L68" s="4">
        <v>880.29</v>
      </c>
      <c r="M68" s="15">
        <f>'PO - REFERENCIAL'!N73</f>
        <v>5.04</v>
      </c>
      <c r="N68" s="16">
        <f t="shared" si="0"/>
        <v>0</v>
      </c>
      <c r="O68" s="83">
        <f>F19</f>
        <v>0</v>
      </c>
      <c r="P68" s="33">
        <f t="shared" si="1"/>
        <v>0</v>
      </c>
    </row>
    <row r="69" spans="1:16" ht="35.4" customHeight="1" x14ac:dyDescent="0.3">
      <c r="A69" s="3">
        <f>'PO - REFERENCIAL'!B74</f>
        <v>91341</v>
      </c>
      <c r="B69" s="249" t="s">
        <v>318</v>
      </c>
      <c r="C69" s="250"/>
      <c r="D69" s="250"/>
      <c r="E69" s="250"/>
      <c r="F69" s="250"/>
      <c r="G69" s="250"/>
      <c r="H69" s="250"/>
      <c r="I69" s="251"/>
      <c r="J69" s="3" t="str">
        <f>'PO - REFERENCIAL'!K74</f>
        <v>M2</v>
      </c>
      <c r="K69" s="82">
        <v>0</v>
      </c>
      <c r="L69" s="4">
        <v>362.99</v>
      </c>
      <c r="M69" s="15">
        <f>'PO - REFERENCIAL'!N74</f>
        <v>12.600000000000001</v>
      </c>
      <c r="N69" s="16">
        <f t="shared" si="0"/>
        <v>0</v>
      </c>
      <c r="O69" s="83">
        <f>F19</f>
        <v>0</v>
      </c>
      <c r="P69" s="33">
        <f t="shared" si="1"/>
        <v>0</v>
      </c>
    </row>
    <row r="70" spans="1:16" s="156" customFormat="1" x14ac:dyDescent="0.3">
      <c r="A70" s="149">
        <v>6</v>
      </c>
      <c r="B70" s="218" t="s">
        <v>324</v>
      </c>
      <c r="C70" s="219"/>
      <c r="D70" s="219"/>
      <c r="E70" s="219"/>
      <c r="F70" s="219"/>
      <c r="G70" s="219"/>
      <c r="H70" s="219"/>
      <c r="I70" s="220"/>
      <c r="J70" s="149"/>
      <c r="K70" s="149"/>
      <c r="L70" s="149"/>
      <c r="M70" s="152"/>
      <c r="N70" s="153"/>
      <c r="O70" s="154"/>
      <c r="P70" s="155">
        <f>SUM(P71:P75)</f>
        <v>0</v>
      </c>
    </row>
    <row r="71" spans="1:16" ht="61.2" customHeight="1" x14ac:dyDescent="0.3">
      <c r="A71" s="3">
        <f>'PO - REFERENCIAL'!B76</f>
        <v>87758</v>
      </c>
      <c r="B71" s="255" t="s">
        <v>319</v>
      </c>
      <c r="C71" s="256"/>
      <c r="D71" s="256"/>
      <c r="E71" s="256"/>
      <c r="F71" s="256"/>
      <c r="G71" s="256"/>
      <c r="H71" s="256"/>
      <c r="I71" s="257"/>
      <c r="J71" s="3" t="str">
        <f>'PO - REFERENCIAL'!K76</f>
        <v>M2</v>
      </c>
      <c r="K71" s="82">
        <v>0</v>
      </c>
      <c r="L71" s="4"/>
      <c r="M71" s="15">
        <f>'PO - REFERENCIAL'!N76</f>
        <v>141.98499999999999</v>
      </c>
      <c r="N71" s="16">
        <f t="shared" ref="N71:N79" si="2">K71*M71</f>
        <v>0</v>
      </c>
      <c r="O71" s="83">
        <f>F19</f>
        <v>0</v>
      </c>
      <c r="P71" s="33">
        <f t="shared" ref="P71:P79" si="3">(N71*O71)+N71</f>
        <v>0</v>
      </c>
    </row>
    <row r="72" spans="1:16" ht="46.95" customHeight="1" x14ac:dyDescent="0.3">
      <c r="A72" s="3">
        <f>'PO - REFERENCIAL'!B77</f>
        <v>104598</v>
      </c>
      <c r="B72" s="249" t="s">
        <v>320</v>
      </c>
      <c r="C72" s="250"/>
      <c r="D72" s="250"/>
      <c r="E72" s="250"/>
      <c r="F72" s="250"/>
      <c r="G72" s="250"/>
      <c r="H72" s="250"/>
      <c r="I72" s="251"/>
      <c r="J72" s="3" t="str">
        <f>'PO - REFERENCIAL'!K77</f>
        <v>M2</v>
      </c>
      <c r="K72" s="82">
        <v>0</v>
      </c>
      <c r="L72" s="4"/>
      <c r="M72" s="15">
        <f>'PO - REFERENCIAL'!N77</f>
        <v>141.99</v>
      </c>
      <c r="N72" s="16">
        <f t="shared" si="2"/>
        <v>0</v>
      </c>
      <c r="O72" s="83">
        <f>F19</f>
        <v>0</v>
      </c>
      <c r="P72" s="33">
        <f t="shared" si="3"/>
        <v>0</v>
      </c>
    </row>
    <row r="73" spans="1:16" ht="46.95" customHeight="1" x14ac:dyDescent="0.3">
      <c r="A73" s="3">
        <f>'PO - REFERENCIAL'!B78</f>
        <v>87535</v>
      </c>
      <c r="B73" s="249" t="s">
        <v>321</v>
      </c>
      <c r="C73" s="250"/>
      <c r="D73" s="250"/>
      <c r="E73" s="250"/>
      <c r="F73" s="250"/>
      <c r="G73" s="250"/>
      <c r="H73" s="250"/>
      <c r="I73" s="251"/>
      <c r="J73" s="3" t="str">
        <f>'PO - REFERENCIAL'!K78</f>
        <v>M2</v>
      </c>
      <c r="K73" s="82">
        <v>0</v>
      </c>
      <c r="L73" s="4"/>
      <c r="M73" s="15">
        <f>'PO - REFERENCIAL'!N78</f>
        <v>188.1</v>
      </c>
      <c r="N73" s="16">
        <f t="shared" si="2"/>
        <v>0</v>
      </c>
      <c r="O73" s="83">
        <f>F19</f>
        <v>0</v>
      </c>
      <c r="P73" s="33">
        <f t="shared" si="3"/>
        <v>0</v>
      </c>
    </row>
    <row r="74" spans="1:16" ht="45" customHeight="1" x14ac:dyDescent="0.3">
      <c r="A74" s="3">
        <f>'PO - REFERENCIAL'!B79</f>
        <v>87275</v>
      </c>
      <c r="B74" s="249" t="s">
        <v>322</v>
      </c>
      <c r="C74" s="250"/>
      <c r="D74" s="250"/>
      <c r="E74" s="250"/>
      <c r="F74" s="250"/>
      <c r="G74" s="250"/>
      <c r="H74" s="250"/>
      <c r="I74" s="251"/>
      <c r="J74" s="3" t="str">
        <f>'PO - REFERENCIAL'!K79</f>
        <v>M2</v>
      </c>
      <c r="K74" s="82">
        <v>0</v>
      </c>
      <c r="L74" s="4"/>
      <c r="M74" s="15">
        <f>'PO - REFERENCIAL'!N79</f>
        <v>50.4</v>
      </c>
      <c r="N74" s="16">
        <f t="shared" si="2"/>
        <v>0</v>
      </c>
      <c r="O74" s="83">
        <f>F19</f>
        <v>0</v>
      </c>
      <c r="P74" s="33">
        <f t="shared" si="3"/>
        <v>0</v>
      </c>
    </row>
    <row r="75" spans="1:16" ht="25.95" customHeight="1" x14ac:dyDescent="0.3">
      <c r="A75" s="3">
        <f>'PO - REFERENCIAL'!B80</f>
        <v>87273</v>
      </c>
      <c r="B75" s="249" t="s">
        <v>323</v>
      </c>
      <c r="C75" s="250"/>
      <c r="D75" s="250"/>
      <c r="E75" s="250"/>
      <c r="F75" s="250"/>
      <c r="G75" s="250"/>
      <c r="H75" s="250"/>
      <c r="I75" s="251"/>
      <c r="J75" s="3" t="str">
        <f>'PO - REFERENCIAL'!K80</f>
        <v>M2</v>
      </c>
      <c r="K75" s="82">
        <v>0</v>
      </c>
      <c r="L75" s="4"/>
      <c r="M75" s="15">
        <f>'PO - REFERENCIAL'!N80</f>
        <v>137.69999999999999</v>
      </c>
      <c r="N75" s="16">
        <f t="shared" si="2"/>
        <v>0</v>
      </c>
      <c r="O75" s="83">
        <f>F19</f>
        <v>0</v>
      </c>
      <c r="P75" s="33">
        <f t="shared" si="3"/>
        <v>0</v>
      </c>
    </row>
    <row r="76" spans="1:16" s="156" customFormat="1" x14ac:dyDescent="0.3">
      <c r="A76" s="149">
        <v>7</v>
      </c>
      <c r="B76" s="218" t="s">
        <v>18</v>
      </c>
      <c r="C76" s="219"/>
      <c r="D76" s="219"/>
      <c r="E76" s="219"/>
      <c r="F76" s="219"/>
      <c r="G76" s="219"/>
      <c r="H76" s="219"/>
      <c r="I76" s="220"/>
      <c r="J76" s="149"/>
      <c r="K76" s="149"/>
      <c r="L76" s="149"/>
      <c r="M76" s="149"/>
      <c r="N76" s="153"/>
      <c r="O76" s="154"/>
      <c r="P76" s="155">
        <f>SUM(P77:P79)</f>
        <v>0</v>
      </c>
    </row>
    <row r="77" spans="1:16" ht="27" customHeight="1" x14ac:dyDescent="0.3">
      <c r="A77" s="3">
        <f>'PO - REFERENCIAL'!B82</f>
        <v>88489</v>
      </c>
      <c r="B77" s="249" t="s">
        <v>325</v>
      </c>
      <c r="C77" s="250"/>
      <c r="D77" s="250"/>
      <c r="E77" s="250"/>
      <c r="F77" s="250"/>
      <c r="G77" s="250"/>
      <c r="H77" s="250"/>
      <c r="I77" s="251"/>
      <c r="J77" s="3" t="str">
        <f>'PO - REFERENCIAL'!K82</f>
        <v>M2</v>
      </c>
      <c r="K77" s="82">
        <v>0</v>
      </c>
      <c r="L77" s="4"/>
      <c r="M77" s="15">
        <f>'PO - REFERENCIAL'!N82</f>
        <v>206.54999999999998</v>
      </c>
      <c r="N77" s="16">
        <f t="shared" si="2"/>
        <v>0</v>
      </c>
      <c r="O77" s="83">
        <f>F19</f>
        <v>0</v>
      </c>
      <c r="P77" s="33">
        <f t="shared" si="3"/>
        <v>0</v>
      </c>
    </row>
    <row r="78" spans="1:16" ht="25.2" customHeight="1" x14ac:dyDescent="0.3">
      <c r="A78" s="3">
        <f>'PO - REFERENCIAL'!B83</f>
        <v>88488</v>
      </c>
      <c r="B78" s="249" t="s">
        <v>326</v>
      </c>
      <c r="C78" s="250"/>
      <c r="D78" s="250"/>
      <c r="E78" s="250"/>
      <c r="F78" s="250"/>
      <c r="G78" s="250"/>
      <c r="H78" s="250"/>
      <c r="I78" s="251"/>
      <c r="J78" s="3" t="str">
        <f>'PO - REFERENCIAL'!K83</f>
        <v>M2</v>
      </c>
      <c r="K78" s="82">
        <v>0</v>
      </c>
      <c r="L78" s="4"/>
      <c r="M78" s="15">
        <f>'PO - REFERENCIAL'!N83</f>
        <v>141.97999999999999</v>
      </c>
      <c r="N78" s="16">
        <f t="shared" si="2"/>
        <v>0</v>
      </c>
      <c r="O78" s="83">
        <f>F19</f>
        <v>0</v>
      </c>
      <c r="P78" s="33">
        <f t="shared" si="3"/>
        <v>0</v>
      </c>
    </row>
    <row r="79" spans="1:16" x14ac:dyDescent="0.3">
      <c r="A79" s="3">
        <f>'PO - REFERENCIAL'!B84</f>
        <v>95626</v>
      </c>
      <c r="B79" s="249" t="s">
        <v>327</v>
      </c>
      <c r="C79" s="250"/>
      <c r="D79" s="250"/>
      <c r="E79" s="250"/>
      <c r="F79" s="250"/>
      <c r="G79" s="250"/>
      <c r="H79" s="250"/>
      <c r="I79" s="251"/>
      <c r="J79" s="3" t="str">
        <f>'PO - REFERENCIAL'!K84</f>
        <v>M2</v>
      </c>
      <c r="K79" s="82">
        <v>0</v>
      </c>
      <c r="L79" s="4"/>
      <c r="M79" s="15">
        <f>'PO - REFERENCIAL'!N84</f>
        <v>481.94999999999993</v>
      </c>
      <c r="N79" s="16">
        <f t="shared" si="2"/>
        <v>0</v>
      </c>
      <c r="O79" s="83">
        <f>F19</f>
        <v>0</v>
      </c>
      <c r="P79" s="33">
        <f t="shared" si="3"/>
        <v>0</v>
      </c>
    </row>
    <row r="80" spans="1:16" s="50" customFormat="1" ht="15.6" x14ac:dyDescent="0.3">
      <c r="A80" s="43"/>
      <c r="B80" s="48" t="s">
        <v>9</v>
      </c>
      <c r="C80" s="44"/>
      <c r="D80" s="44"/>
      <c r="E80" s="44"/>
      <c r="F80" s="44"/>
      <c r="G80" s="44"/>
      <c r="H80" s="44"/>
      <c r="I80" s="44"/>
      <c r="J80" s="43"/>
      <c r="K80" s="45"/>
      <c r="L80" s="46"/>
      <c r="M80" s="47"/>
      <c r="N80" s="48" t="s">
        <v>9</v>
      </c>
      <c r="O80" s="49"/>
      <c r="P80" s="48">
        <f>SUM(P22:P79)/2</f>
        <v>0</v>
      </c>
    </row>
    <row r="82" spans="1:16" s="39" customFormat="1" ht="15" customHeight="1" x14ac:dyDescent="0.3">
      <c r="A82" s="34">
        <f>'PO - REFERENCIAL'!B87</f>
        <v>1</v>
      </c>
      <c r="B82" s="218" t="str">
        <f>B22</f>
        <v xml:space="preserve">	INICIO E APOIO DE OBRA</v>
      </c>
      <c r="C82" s="219"/>
      <c r="D82" s="219"/>
      <c r="E82" s="219"/>
      <c r="F82" s="219"/>
      <c r="G82" s="219"/>
      <c r="H82" s="219"/>
      <c r="I82" s="220"/>
      <c r="J82" s="34"/>
      <c r="K82" s="35"/>
      <c r="L82" s="35"/>
      <c r="M82" s="37"/>
      <c r="N82" s="40"/>
      <c r="O82" s="41"/>
      <c r="P82" s="42">
        <f>P22</f>
        <v>0</v>
      </c>
    </row>
    <row r="83" spans="1:16" s="39" customFormat="1" ht="15" customHeight="1" x14ac:dyDescent="0.3">
      <c r="A83" s="34">
        <f>'PO - REFERENCIAL'!B88</f>
        <v>2</v>
      </c>
      <c r="B83" s="218" t="str">
        <f>B26</f>
        <v>DEMOLIÇÕES E RETIRADAS</v>
      </c>
      <c r="C83" s="219"/>
      <c r="D83" s="219"/>
      <c r="E83" s="219"/>
      <c r="F83" s="219"/>
      <c r="G83" s="219"/>
      <c r="H83" s="219"/>
      <c r="I83" s="220"/>
      <c r="J83" s="34"/>
      <c r="K83" s="35"/>
      <c r="L83" s="36"/>
      <c r="M83" s="37"/>
      <c r="N83" s="37"/>
      <c r="O83" s="37"/>
      <c r="P83" s="42">
        <f>P26</f>
        <v>0</v>
      </c>
    </row>
    <row r="84" spans="1:16" s="39" customFormat="1" ht="15" customHeight="1" x14ac:dyDescent="0.3">
      <c r="A84" s="34">
        <f>'PO - REFERENCIAL'!B89</f>
        <v>3</v>
      </c>
      <c r="B84" s="218" t="str">
        <f>B34</f>
        <v>SERVIÇOS HIDRAULICOS</v>
      </c>
      <c r="C84" s="219"/>
      <c r="D84" s="219"/>
      <c r="E84" s="219"/>
      <c r="F84" s="219"/>
      <c r="G84" s="219"/>
      <c r="H84" s="219"/>
      <c r="I84" s="220"/>
      <c r="J84" s="34"/>
      <c r="K84" s="35"/>
      <c r="L84" s="36"/>
      <c r="M84" s="37"/>
      <c r="N84" s="37"/>
      <c r="O84" s="37"/>
      <c r="P84" s="42">
        <f>P34</f>
        <v>0</v>
      </c>
    </row>
    <row r="85" spans="1:16" s="39" customFormat="1" ht="15" customHeight="1" x14ac:dyDescent="0.3">
      <c r="A85" s="34">
        <f>'PO - REFERENCIAL'!B90</f>
        <v>4</v>
      </c>
      <c r="B85" s="218" t="str">
        <f>B50</f>
        <v>SERVIÇOS ELETRICOS</v>
      </c>
      <c r="C85" s="219"/>
      <c r="D85" s="219"/>
      <c r="E85" s="219"/>
      <c r="F85" s="219"/>
      <c r="G85" s="219"/>
      <c r="H85" s="219"/>
      <c r="I85" s="220"/>
      <c r="J85" s="34"/>
      <c r="K85" s="35"/>
      <c r="L85" s="36"/>
      <c r="M85" s="37"/>
      <c r="N85" s="37"/>
      <c r="O85" s="37"/>
      <c r="P85" s="42">
        <f>P50</f>
        <v>0</v>
      </c>
    </row>
    <row r="86" spans="1:16" s="39" customFormat="1" ht="15" customHeight="1" x14ac:dyDescent="0.3">
      <c r="A86" s="34">
        <f>'PO - REFERENCIAL'!B91</f>
        <v>5</v>
      </c>
      <c r="B86" s="218" t="str">
        <f>B65</f>
        <v>ESQUADRIAS</v>
      </c>
      <c r="C86" s="219"/>
      <c r="D86" s="219"/>
      <c r="E86" s="219"/>
      <c r="F86" s="219"/>
      <c r="G86" s="219"/>
      <c r="H86" s="219"/>
      <c r="I86" s="220"/>
      <c r="J86" s="34"/>
      <c r="K86" s="35"/>
      <c r="L86" s="36"/>
      <c r="M86" s="37"/>
      <c r="N86" s="37"/>
      <c r="O86" s="37"/>
      <c r="P86" s="42">
        <f>P65</f>
        <v>0</v>
      </c>
    </row>
    <row r="87" spans="1:16" s="39" customFormat="1" ht="15" customHeight="1" x14ac:dyDescent="0.3">
      <c r="A87" s="34">
        <f>'PO - REFERENCIAL'!B92</f>
        <v>6</v>
      </c>
      <c r="B87" s="214" t="str">
        <f>B70</f>
        <v>PISO E REVESTIMENTOS</v>
      </c>
      <c r="C87" s="215"/>
      <c r="D87" s="215"/>
      <c r="E87" s="215"/>
      <c r="F87" s="215"/>
      <c r="G87" s="215"/>
      <c r="H87" s="215"/>
      <c r="I87" s="216"/>
      <c r="J87" s="34"/>
      <c r="K87" s="35"/>
      <c r="L87" s="36"/>
      <c r="M87" s="37"/>
      <c r="N87" s="37"/>
      <c r="O87" s="37"/>
      <c r="P87" s="42">
        <f>P70</f>
        <v>0</v>
      </c>
    </row>
    <row r="88" spans="1:16" s="39" customFormat="1" x14ac:dyDescent="0.3">
      <c r="A88" s="34">
        <f>'PO - REFERENCIAL'!B93</f>
        <v>7</v>
      </c>
      <c r="B88" s="214" t="str">
        <f>B76</f>
        <v>PINTURA</v>
      </c>
      <c r="C88" s="215"/>
      <c r="D88" s="215"/>
      <c r="E88" s="215"/>
      <c r="F88" s="215"/>
      <c r="G88" s="215"/>
      <c r="H88" s="215"/>
      <c r="I88" s="216"/>
      <c r="J88" s="34"/>
      <c r="K88" s="35"/>
      <c r="L88" s="36"/>
      <c r="M88" s="37"/>
      <c r="N88" s="37"/>
      <c r="O88" s="37"/>
      <c r="P88" s="42">
        <f>P76</f>
        <v>0</v>
      </c>
    </row>
    <row r="89" spans="1:16" s="39" customFormat="1" x14ac:dyDescent="0.3">
      <c r="A89" s="34"/>
      <c r="B89" s="218"/>
      <c r="C89" s="219"/>
      <c r="D89" s="219"/>
      <c r="E89" s="219"/>
      <c r="F89" s="219"/>
      <c r="G89" s="219"/>
      <c r="H89" s="219"/>
      <c r="I89" s="220"/>
      <c r="J89" s="34"/>
      <c r="K89" s="35"/>
      <c r="L89" s="36"/>
      <c r="M89" s="37"/>
      <c r="N89" s="37"/>
      <c r="O89" s="37"/>
      <c r="P89" s="42"/>
    </row>
    <row r="90" spans="1:16" s="39" customFormat="1" x14ac:dyDescent="0.3">
      <c r="A90" s="34"/>
      <c r="B90" s="218"/>
      <c r="C90" s="219"/>
      <c r="D90" s="219"/>
      <c r="E90" s="219"/>
      <c r="F90" s="219"/>
      <c r="G90" s="219"/>
      <c r="H90" s="219"/>
      <c r="I90" s="220"/>
      <c r="J90" s="34"/>
      <c r="K90" s="35"/>
      <c r="L90" s="36"/>
      <c r="M90" s="37"/>
      <c r="N90" s="37"/>
      <c r="O90" s="37"/>
      <c r="P90" s="38"/>
    </row>
    <row r="91" spans="1:16" s="39" customFormat="1" x14ac:dyDescent="0.3">
      <c r="A91" s="34"/>
      <c r="B91" s="218"/>
      <c r="C91" s="219"/>
      <c r="D91" s="219"/>
      <c r="E91" s="219"/>
      <c r="F91" s="219"/>
      <c r="G91" s="219"/>
      <c r="H91" s="219"/>
      <c r="I91" s="220"/>
      <c r="J91" s="34"/>
      <c r="K91" s="35"/>
      <c r="L91" s="36"/>
      <c r="M91" s="37"/>
      <c r="N91" s="37"/>
      <c r="O91" s="37"/>
      <c r="P91" s="38"/>
    </row>
    <row r="92" spans="1:16" s="39" customFormat="1" x14ac:dyDescent="0.3">
      <c r="A92" s="34"/>
      <c r="B92" s="218"/>
      <c r="C92" s="219"/>
      <c r="D92" s="219"/>
      <c r="E92" s="219"/>
      <c r="F92" s="219"/>
      <c r="G92" s="219"/>
      <c r="H92" s="219"/>
      <c r="I92" s="220"/>
      <c r="J92" s="34"/>
      <c r="K92" s="35"/>
      <c r="L92" s="36"/>
      <c r="M92" s="37"/>
      <c r="N92" s="37"/>
      <c r="O92" s="37"/>
      <c r="P92" s="38"/>
    </row>
    <row r="93" spans="1:16" s="50" customFormat="1" ht="15.6" x14ac:dyDescent="0.3">
      <c r="A93" s="43"/>
      <c r="B93" s="48" t="s">
        <v>9</v>
      </c>
      <c r="C93" s="44"/>
      <c r="D93" s="44"/>
      <c r="E93" s="44"/>
      <c r="F93" s="44"/>
      <c r="G93" s="44"/>
      <c r="H93" s="44"/>
      <c r="I93" s="44"/>
      <c r="J93" s="43"/>
      <c r="K93" s="45"/>
      <c r="L93" s="46"/>
      <c r="M93" s="47"/>
      <c r="N93" s="48"/>
      <c r="O93" s="49"/>
      <c r="P93" s="48">
        <f>SUM(P82:P92)</f>
        <v>0</v>
      </c>
    </row>
    <row r="97" spans="1:16" s="27" customFormat="1" ht="15.6" x14ac:dyDescent="0.3">
      <c r="A97" s="64"/>
      <c r="B97" s="65"/>
      <c r="J97" s="64"/>
      <c r="K97" s="66"/>
      <c r="L97" s="67"/>
      <c r="M97" s="68"/>
      <c r="N97" s="63"/>
      <c r="O97" s="69"/>
      <c r="P97" s="28"/>
    </row>
    <row r="98" spans="1:16" s="27" customFormat="1" ht="15.6" x14ac:dyDescent="0.3">
      <c r="A98" s="64"/>
      <c r="B98" s="65"/>
      <c r="J98" s="64"/>
      <c r="K98" s="66"/>
      <c r="L98" s="67"/>
      <c r="M98" s="68"/>
      <c r="N98" s="63"/>
      <c r="O98" s="69"/>
      <c r="P98" s="28"/>
    </row>
    <row r="99" spans="1:16" s="27" customFormat="1" ht="15.6" x14ac:dyDescent="0.3">
      <c r="A99" s="64"/>
      <c r="B99" s="65"/>
      <c r="J99" s="64"/>
      <c r="K99" s="66"/>
      <c r="L99" s="67"/>
      <c r="M99" s="68"/>
      <c r="N99" s="63"/>
      <c r="O99" s="69"/>
      <c r="P99" s="28"/>
    </row>
  </sheetData>
  <sheetProtection algorithmName="SHA-512" hashValue="KjsiaG+2RncqHwKGE4uqL6HkJqe9TzDw2gdMmE7DTkhQD1AQOAZ/I0g8nxdPcNaRFYbXgXKpDcAqHhYAtTwgNg==" saltValue="GmlvQOfTnzik0/XiJ7fgWQ==" spinCount="100000" sheet="1" selectLockedCells="1"/>
  <mergeCells count="103">
    <mergeCell ref="B90:I90"/>
    <mergeCell ref="B91:I91"/>
    <mergeCell ref="B92:I92"/>
    <mergeCell ref="B84:I84"/>
    <mergeCell ref="B82:I82"/>
    <mergeCell ref="B83:I83"/>
    <mergeCell ref="B85:I85"/>
    <mergeCell ref="B86:I86"/>
    <mergeCell ref="B87:I87"/>
    <mergeCell ref="B74:I74"/>
    <mergeCell ref="B75:I75"/>
    <mergeCell ref="B69:I69"/>
    <mergeCell ref="B68:I68"/>
    <mergeCell ref="B65:I65"/>
    <mergeCell ref="B66:I66"/>
    <mergeCell ref="B67:I67"/>
    <mergeCell ref="B88:I88"/>
    <mergeCell ref="B89:I89"/>
    <mergeCell ref="B58:I58"/>
    <mergeCell ref="B72:I72"/>
    <mergeCell ref="B73:I73"/>
    <mergeCell ref="B59:I59"/>
    <mergeCell ref="B60:I60"/>
    <mergeCell ref="B61:I61"/>
    <mergeCell ref="B62:I62"/>
    <mergeCell ref="B63:I63"/>
    <mergeCell ref="B64:I64"/>
    <mergeCell ref="B46:I46"/>
    <mergeCell ref="B47:I47"/>
    <mergeCell ref="B32:I32"/>
    <mergeCell ref="B52:I52"/>
    <mergeCell ref="B53:I53"/>
    <mergeCell ref="B54:I54"/>
    <mergeCell ref="B55:I55"/>
    <mergeCell ref="B56:I56"/>
    <mergeCell ref="B57:I57"/>
    <mergeCell ref="B50:I50"/>
    <mergeCell ref="B51:I51"/>
    <mergeCell ref="A20:P20"/>
    <mergeCell ref="B21:I21"/>
    <mergeCell ref="B22:I22"/>
    <mergeCell ref="B23:I23"/>
    <mergeCell ref="B24:I24"/>
    <mergeCell ref="B25:I25"/>
    <mergeCell ref="B37:I37"/>
    <mergeCell ref="B38:I38"/>
    <mergeCell ref="B39:I39"/>
    <mergeCell ref="B48:I48"/>
    <mergeCell ref="B49:I49"/>
    <mergeCell ref="B30:I30"/>
    <mergeCell ref="B33:I33"/>
    <mergeCell ref="B34:I34"/>
    <mergeCell ref="B35:I35"/>
    <mergeCell ref="B36:I36"/>
    <mergeCell ref="B40:I40"/>
    <mergeCell ref="B41:I41"/>
    <mergeCell ref="B42:I42"/>
    <mergeCell ref="B43:I43"/>
    <mergeCell ref="B44:I44"/>
    <mergeCell ref="B45:I45"/>
    <mergeCell ref="T14:V14"/>
    <mergeCell ref="T9:V9"/>
    <mergeCell ref="A10:D10"/>
    <mergeCell ref="E10:M10"/>
    <mergeCell ref="N10:P10"/>
    <mergeCell ref="A11:D11"/>
    <mergeCell ref="E11:M11"/>
    <mergeCell ref="N11:P11"/>
    <mergeCell ref="A18:D18"/>
    <mergeCell ref="E18:J18"/>
    <mergeCell ref="M18:O18"/>
    <mergeCell ref="A15:P15"/>
    <mergeCell ref="T15:V15"/>
    <mergeCell ref="A16:J16"/>
    <mergeCell ref="M16:O16"/>
    <mergeCell ref="T16:V16"/>
    <mergeCell ref="A17:F17"/>
    <mergeCell ref="G17:J17"/>
    <mergeCell ref="M17:O17"/>
    <mergeCell ref="A1:P5"/>
    <mergeCell ref="A6:P6"/>
    <mergeCell ref="A7:P7"/>
    <mergeCell ref="A8:P8"/>
    <mergeCell ref="A9:P9"/>
    <mergeCell ref="B79:I79"/>
    <mergeCell ref="B70:I70"/>
    <mergeCell ref="B71:I71"/>
    <mergeCell ref="B76:I76"/>
    <mergeCell ref="B77:I77"/>
    <mergeCell ref="B78:I78"/>
    <mergeCell ref="A12:P12"/>
    <mergeCell ref="A13:E13"/>
    <mergeCell ref="F13:P13"/>
    <mergeCell ref="A14:E14"/>
    <mergeCell ref="F14:P14"/>
    <mergeCell ref="A19:E19"/>
    <mergeCell ref="F19:J19"/>
    <mergeCell ref="M19:O19"/>
    <mergeCell ref="B26:I26"/>
    <mergeCell ref="B27:I27"/>
    <mergeCell ref="B28:I28"/>
    <mergeCell ref="B29:I29"/>
    <mergeCell ref="B31:I3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41"/>
  <sheetViews>
    <sheetView view="pageBreakPreview" zoomScale="85" zoomScaleNormal="100" zoomScaleSheetLayoutView="85" workbookViewId="0">
      <selection activeCell="E22" sqref="E22"/>
    </sheetView>
  </sheetViews>
  <sheetFormatPr defaultColWidth="9.109375" defaultRowHeight="14.4" x14ac:dyDescent="0.3"/>
  <cols>
    <col min="1" max="1" width="15" style="130" bestFit="1" customWidth="1"/>
    <col min="2" max="2" width="36.6640625" style="136" bestFit="1" customWidth="1"/>
    <col min="3" max="3" width="14.33203125" style="132" customWidth="1"/>
    <col min="4" max="4" width="8.21875" style="133" bestFit="1" customWidth="1"/>
    <col min="5" max="5" width="9.21875" style="84" customWidth="1"/>
    <col min="6" max="6" width="14.5546875" style="135" customWidth="1"/>
    <col min="7" max="7" width="3.88671875" style="84" customWidth="1"/>
    <col min="8" max="8" width="10.109375" style="84" customWidth="1"/>
    <col min="9" max="9" width="9.6640625" style="84" customWidth="1"/>
    <col min="10" max="10" width="5.44140625" style="84" customWidth="1"/>
    <col min="11" max="11" width="9.109375" style="84" customWidth="1"/>
    <col min="12" max="12" width="14.109375" style="84" customWidth="1"/>
    <col min="13" max="13" width="2.109375" style="84" bestFit="1" customWidth="1"/>
    <col min="14" max="14" width="9" style="84" customWidth="1"/>
    <col min="15" max="15" width="3.6640625" style="84" bestFit="1" customWidth="1"/>
    <col min="16" max="16" width="12" style="84" customWidth="1"/>
    <col min="17" max="17" width="9.44140625" style="84" customWidth="1"/>
    <col min="18" max="18" width="3.6640625" style="84" bestFit="1" customWidth="1"/>
    <col min="19" max="19" width="13.44140625" style="84" customWidth="1"/>
    <col min="20" max="20" width="0.33203125" style="84" hidden="1" customWidth="1"/>
    <col min="21" max="21" width="3.6640625" style="84" hidden="1" customWidth="1"/>
    <col min="22" max="22" width="10.88671875" style="84" hidden="1" customWidth="1"/>
    <col min="23" max="23" width="9.6640625" style="84" hidden="1" customWidth="1"/>
    <col min="24" max="24" width="5.44140625" style="84" hidden="1" customWidth="1"/>
    <col min="25" max="25" width="8.6640625" style="84" hidden="1" customWidth="1"/>
    <col min="26" max="26" width="9" style="84" hidden="1" customWidth="1"/>
    <col min="27" max="27" width="5.33203125" style="84" hidden="1" customWidth="1"/>
    <col min="28" max="29" width="8.88671875" style="84" hidden="1" customWidth="1"/>
    <col min="30" max="30" width="5.33203125" style="84" hidden="1" customWidth="1"/>
    <col min="31" max="31" width="9.88671875" style="84" hidden="1" customWidth="1"/>
    <col min="32" max="32" width="9.6640625" style="84" hidden="1" customWidth="1"/>
    <col min="33" max="33" width="5.5546875" style="84" hidden="1" customWidth="1"/>
    <col min="34" max="34" width="9.5546875" style="84" hidden="1" customWidth="1"/>
    <col min="35" max="35" width="9.6640625" style="84" customWidth="1"/>
    <col min="36" max="36" width="16.88671875" style="84" customWidth="1"/>
    <col min="37" max="16384" width="9.109375" style="84"/>
  </cols>
  <sheetData>
    <row r="1" spans="1:36" x14ac:dyDescent="0.3">
      <c r="A1" s="320"/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1"/>
      <c r="AH1" s="321"/>
      <c r="AI1" s="321"/>
      <c r="AJ1" s="321"/>
    </row>
    <row r="2" spans="1:36" x14ac:dyDescent="0.3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1"/>
      <c r="AH2" s="321"/>
      <c r="AI2" s="321"/>
      <c r="AJ2" s="321"/>
    </row>
    <row r="3" spans="1:36" x14ac:dyDescent="0.3">
      <c r="A3" s="321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321"/>
      <c r="AE3" s="321"/>
      <c r="AF3" s="321"/>
      <c r="AG3" s="321"/>
      <c r="AH3" s="321"/>
      <c r="AI3" s="321"/>
      <c r="AJ3" s="321"/>
    </row>
    <row r="4" spans="1:36" x14ac:dyDescent="0.3">
      <c r="A4" s="321"/>
      <c r="B4" s="321"/>
      <c r="C4" s="321"/>
      <c r="D4" s="321"/>
      <c r="E4" s="321"/>
      <c r="F4" s="321"/>
      <c r="G4" s="321"/>
      <c r="H4" s="321"/>
      <c r="I4" s="321"/>
      <c r="J4" s="321"/>
      <c r="K4" s="321"/>
      <c r="L4" s="321"/>
      <c r="M4" s="321"/>
      <c r="N4" s="321"/>
      <c r="O4" s="321"/>
      <c r="P4" s="321"/>
      <c r="Q4" s="321"/>
      <c r="R4" s="321"/>
      <c r="S4" s="321"/>
      <c r="T4" s="321"/>
      <c r="U4" s="321"/>
      <c r="V4" s="321"/>
      <c r="W4" s="321"/>
      <c r="X4" s="321"/>
      <c r="Y4" s="321"/>
      <c r="Z4" s="321"/>
      <c r="AA4" s="321"/>
      <c r="AB4" s="321"/>
      <c r="AC4" s="321"/>
      <c r="AD4" s="321"/>
      <c r="AE4" s="321"/>
      <c r="AF4" s="321"/>
      <c r="AG4" s="321"/>
      <c r="AH4" s="321"/>
      <c r="AI4" s="321"/>
      <c r="AJ4" s="321"/>
    </row>
    <row r="5" spans="1:36" x14ac:dyDescent="0.3">
      <c r="A5" s="321"/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321"/>
      <c r="N5" s="321"/>
      <c r="O5" s="321"/>
      <c r="P5" s="321"/>
      <c r="Q5" s="321"/>
      <c r="R5" s="321"/>
      <c r="S5" s="321"/>
      <c r="T5" s="321"/>
      <c r="U5" s="321"/>
      <c r="V5" s="321"/>
      <c r="W5" s="321"/>
      <c r="X5" s="321"/>
      <c r="Y5" s="321"/>
      <c r="Z5" s="321"/>
      <c r="AA5" s="321"/>
      <c r="AB5" s="321"/>
      <c r="AC5" s="321"/>
      <c r="AD5" s="321"/>
      <c r="AE5" s="321"/>
      <c r="AF5" s="321"/>
      <c r="AG5" s="321"/>
      <c r="AH5" s="321"/>
      <c r="AI5" s="321"/>
      <c r="AJ5" s="321"/>
    </row>
    <row r="6" spans="1:36" x14ac:dyDescent="0.3">
      <c r="A6" s="321"/>
      <c r="B6" s="321"/>
      <c r="C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  <c r="P6" s="321"/>
      <c r="Q6" s="321"/>
      <c r="R6" s="321"/>
      <c r="S6" s="321"/>
      <c r="T6" s="321"/>
      <c r="U6" s="321"/>
      <c r="V6" s="321"/>
      <c r="W6" s="321"/>
      <c r="X6" s="321"/>
      <c r="Y6" s="321"/>
      <c r="Z6" s="321"/>
      <c r="AA6" s="321"/>
      <c r="AB6" s="321"/>
      <c r="AC6" s="321"/>
      <c r="AD6" s="321"/>
      <c r="AE6" s="321"/>
      <c r="AF6" s="321"/>
      <c r="AG6" s="321"/>
      <c r="AH6" s="321"/>
      <c r="AI6" s="321"/>
      <c r="AJ6" s="321"/>
    </row>
    <row r="7" spans="1:36" x14ac:dyDescent="0.3">
      <c r="A7" s="321"/>
      <c r="B7" s="32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321"/>
      <c r="T7" s="321"/>
      <c r="U7" s="321"/>
      <c r="V7" s="321"/>
      <c r="W7" s="321"/>
      <c r="X7" s="321"/>
      <c r="Y7" s="321"/>
      <c r="Z7" s="321"/>
      <c r="AA7" s="321"/>
      <c r="AB7" s="321"/>
      <c r="AC7" s="321"/>
      <c r="AD7" s="321"/>
      <c r="AE7" s="321"/>
      <c r="AF7" s="321"/>
      <c r="AG7" s="321"/>
      <c r="AH7" s="321"/>
      <c r="AI7" s="321"/>
      <c r="AJ7" s="321"/>
    </row>
    <row r="8" spans="1:36" ht="15" thickBot="1" x14ac:dyDescent="0.35">
      <c r="A8" s="322"/>
      <c r="B8" s="322"/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B8" s="322"/>
      <c r="AC8" s="322"/>
      <c r="AD8" s="322"/>
      <c r="AE8" s="322"/>
      <c r="AF8" s="322"/>
      <c r="AG8" s="322"/>
      <c r="AH8" s="322"/>
      <c r="AI8" s="322"/>
      <c r="AJ8" s="322"/>
    </row>
    <row r="9" spans="1:36" x14ac:dyDescent="0.3">
      <c r="A9" s="85"/>
      <c r="B9" s="137"/>
      <c r="C9" s="137"/>
      <c r="D9" s="86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9"/>
    </row>
    <row r="10" spans="1:36" ht="18" x14ac:dyDescent="0.3">
      <c r="A10" s="282" t="s">
        <v>51</v>
      </c>
      <c r="B10" s="282"/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282"/>
      <c r="AJ10" s="140"/>
    </row>
    <row r="11" spans="1:36" x14ac:dyDescent="0.3">
      <c r="A11" s="228" t="s">
        <v>52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8"/>
      <c r="N11" s="228"/>
      <c r="O11" s="228"/>
      <c r="P11" s="228"/>
      <c r="AJ11" s="140"/>
    </row>
    <row r="12" spans="1:36" x14ac:dyDescent="0.3">
      <c r="A12" s="228"/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8"/>
      <c r="M12" s="228"/>
      <c r="N12" s="228"/>
      <c r="O12" s="228"/>
      <c r="P12" s="228"/>
      <c r="AJ12" s="140"/>
    </row>
    <row r="13" spans="1:36" x14ac:dyDescent="0.3">
      <c r="A13" s="283" t="s">
        <v>21</v>
      </c>
      <c r="B13" s="283"/>
      <c r="C13" s="283"/>
      <c r="D13" s="283"/>
      <c r="E13" s="284" t="s">
        <v>22</v>
      </c>
      <c r="F13" s="284"/>
      <c r="G13" s="284"/>
      <c r="H13" s="284"/>
      <c r="I13" s="284"/>
      <c r="J13" s="284"/>
      <c r="K13" s="284"/>
      <c r="L13" s="284"/>
      <c r="M13" s="284"/>
      <c r="N13" s="285" t="s">
        <v>24</v>
      </c>
      <c r="O13" s="285"/>
      <c r="P13" s="285"/>
      <c r="AJ13" s="140"/>
    </row>
    <row r="14" spans="1:36" ht="30" customHeight="1" x14ac:dyDescent="0.3">
      <c r="A14" s="289" t="str">
        <f>'PO -  FORNECEDOR'!A11:D11</f>
        <v>ADEQUAÇÃO DE PRÉDIO ESCOLAR</v>
      </c>
      <c r="B14" s="289"/>
      <c r="C14" s="289"/>
      <c r="D14" s="289"/>
      <c r="E14" s="289" t="str">
        <f>'PO -  FORNECEDOR'!E11:M11</f>
        <v>ADAPTAÇÃO PARA REFEITÓRIO E REFORMA DE COZINHA – EMEF DR. AUGUSTO VIEIRA</v>
      </c>
      <c r="F14" s="289"/>
      <c r="G14" s="289"/>
      <c r="H14" s="289"/>
      <c r="I14" s="289"/>
      <c r="J14" s="289"/>
      <c r="K14" s="289"/>
      <c r="L14" s="289"/>
      <c r="M14" s="289"/>
      <c r="N14" s="287" t="s">
        <v>23</v>
      </c>
      <c r="O14" s="287"/>
      <c r="P14" s="287"/>
      <c r="AJ14" s="140"/>
    </row>
    <row r="15" spans="1:36" x14ac:dyDescent="0.3">
      <c r="A15" s="228"/>
      <c r="B15" s="228"/>
      <c r="C15" s="228"/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28"/>
      <c r="O15" s="228"/>
      <c r="P15" s="228"/>
      <c r="AJ15" s="140"/>
    </row>
    <row r="16" spans="1:36" x14ac:dyDescent="0.3">
      <c r="A16" s="283" t="s">
        <v>26</v>
      </c>
      <c r="B16" s="283"/>
      <c r="C16" s="283"/>
      <c r="D16" s="283"/>
      <c r="E16" s="283"/>
      <c r="F16" s="284" t="s">
        <v>25</v>
      </c>
      <c r="G16" s="284"/>
      <c r="H16" s="284"/>
      <c r="I16" s="284"/>
      <c r="J16" s="284"/>
      <c r="K16" s="284"/>
      <c r="L16" s="284"/>
      <c r="M16" s="284"/>
      <c r="N16" s="284"/>
      <c r="O16" s="284"/>
      <c r="P16" s="284"/>
      <c r="AJ16" s="140"/>
    </row>
    <row r="17" spans="1:36" x14ac:dyDescent="0.3">
      <c r="A17" s="288" t="s">
        <v>27</v>
      </c>
      <c r="B17" s="288"/>
      <c r="C17" s="288"/>
      <c r="D17" s="288"/>
      <c r="E17" s="288"/>
      <c r="F17" s="286" t="str">
        <f>'PO -  FORNECEDOR'!F14:P14</f>
        <v xml:space="preserve">AV. PREF. EDNE JOSÉ PIFFER, 1000 - JD. CENTENÁRIO - CEP 14.711-581 - [EMEF DR. AUGUSTO VIEIRA] </v>
      </c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AJ17" s="140"/>
    </row>
    <row r="18" spans="1:36" x14ac:dyDescent="0.3">
      <c r="A18" s="228"/>
      <c r="B18" s="228"/>
      <c r="C18" s="228"/>
      <c r="D18" s="228"/>
      <c r="E18" s="228"/>
      <c r="F18" s="228"/>
      <c r="G18" s="228"/>
      <c r="H18" s="228"/>
      <c r="I18" s="228"/>
      <c r="J18" s="228"/>
      <c r="K18" s="228"/>
      <c r="L18" s="228"/>
      <c r="M18" s="228"/>
      <c r="N18" s="228"/>
      <c r="O18" s="228"/>
      <c r="P18" s="228"/>
      <c r="AJ18" s="140"/>
    </row>
    <row r="19" spans="1:36" x14ac:dyDescent="0.3">
      <c r="A19" s="228"/>
      <c r="B19" s="228"/>
      <c r="C19" s="228"/>
      <c r="D19" s="228"/>
      <c r="E19" s="228"/>
      <c r="F19" s="228"/>
      <c r="G19" s="228"/>
      <c r="H19" s="228"/>
      <c r="AJ19" s="140"/>
    </row>
    <row r="20" spans="1:36" ht="15.75" customHeight="1" x14ac:dyDescent="0.3">
      <c r="A20" s="294"/>
      <c r="B20" s="295"/>
      <c r="C20" s="296"/>
      <c r="D20" s="87"/>
      <c r="E20" s="297" t="s">
        <v>31</v>
      </c>
      <c r="F20" s="297"/>
      <c r="G20" s="297"/>
      <c r="H20" s="297"/>
      <c r="I20" s="297"/>
      <c r="J20" s="297"/>
      <c r="K20" s="297"/>
      <c r="L20" s="297"/>
      <c r="M20" s="297"/>
      <c r="N20" s="297"/>
      <c r="O20" s="297"/>
      <c r="P20" s="297"/>
      <c r="Q20" s="297"/>
      <c r="R20" s="297"/>
      <c r="S20" s="297"/>
      <c r="T20" s="297"/>
      <c r="U20" s="297"/>
      <c r="V20" s="297"/>
      <c r="W20" s="297"/>
      <c r="X20" s="297"/>
      <c r="Y20" s="297"/>
      <c r="Z20" s="297"/>
      <c r="AA20" s="297"/>
      <c r="AB20" s="297"/>
      <c r="AC20" s="297"/>
      <c r="AD20" s="297"/>
      <c r="AE20" s="297"/>
      <c r="AF20" s="297"/>
      <c r="AG20" s="297"/>
      <c r="AH20" s="297"/>
      <c r="AI20" s="88"/>
      <c r="AJ20" s="262" t="s">
        <v>32</v>
      </c>
    </row>
    <row r="21" spans="1:36" ht="27.75" customHeight="1" x14ac:dyDescent="0.3">
      <c r="A21" s="89" t="s">
        <v>33</v>
      </c>
      <c r="B21" s="90" t="s">
        <v>34</v>
      </c>
      <c r="C21" s="91" t="s">
        <v>35</v>
      </c>
      <c r="D21" s="92" t="s">
        <v>36</v>
      </c>
      <c r="E21" s="93" t="s">
        <v>37</v>
      </c>
      <c r="F21" s="94" t="s">
        <v>38</v>
      </c>
      <c r="G21" s="95">
        <v>1</v>
      </c>
      <c r="H21" s="96" t="s">
        <v>37</v>
      </c>
      <c r="I21" s="96" t="s">
        <v>38</v>
      </c>
      <c r="J21" s="97">
        <f>+G21+1</f>
        <v>2</v>
      </c>
      <c r="K21" s="98" t="s">
        <v>37</v>
      </c>
      <c r="L21" s="98" t="s">
        <v>38</v>
      </c>
      <c r="M21" s="99">
        <f>+J21+1</f>
        <v>3</v>
      </c>
      <c r="N21" s="100" t="s">
        <v>37</v>
      </c>
      <c r="O21" s="100" t="s">
        <v>38</v>
      </c>
      <c r="P21" s="101">
        <f>+M21+1</f>
        <v>4</v>
      </c>
      <c r="Q21" s="102" t="s">
        <v>37</v>
      </c>
      <c r="R21" s="102" t="s">
        <v>38</v>
      </c>
      <c r="S21" s="103">
        <f>+P21+1</f>
        <v>5</v>
      </c>
      <c r="T21" s="104" t="s">
        <v>37</v>
      </c>
      <c r="U21" s="104" t="s">
        <v>38</v>
      </c>
      <c r="V21" s="105">
        <f>+S21+1</f>
        <v>6</v>
      </c>
      <c r="W21" s="106" t="s">
        <v>37</v>
      </c>
      <c r="X21" s="106" t="s">
        <v>38</v>
      </c>
      <c r="Y21" s="107">
        <f>+V21+1</f>
        <v>7</v>
      </c>
      <c r="Z21" s="108" t="s">
        <v>37</v>
      </c>
      <c r="AA21" s="108" t="s">
        <v>38</v>
      </c>
      <c r="AB21" s="109">
        <f>+Y21+1</f>
        <v>8</v>
      </c>
      <c r="AC21" s="93" t="s">
        <v>37</v>
      </c>
      <c r="AD21" s="93" t="s">
        <v>38</v>
      </c>
      <c r="AE21" s="110">
        <f>+AB21+1</f>
        <v>9</v>
      </c>
      <c r="AF21" s="96" t="s">
        <v>37</v>
      </c>
      <c r="AG21" s="96" t="s">
        <v>38</v>
      </c>
      <c r="AH21" s="97">
        <f>+AE21+1</f>
        <v>10</v>
      </c>
      <c r="AI21" s="111" t="s">
        <v>37</v>
      </c>
      <c r="AJ21" s="263"/>
    </row>
    <row r="22" spans="1:36" x14ac:dyDescent="0.3">
      <c r="A22" s="112">
        <f>'PO -  FORNECEDOR'!A82</f>
        <v>1</v>
      </c>
      <c r="B22" s="90" t="str">
        <f>'PO -  FORNECEDOR'!B82:I82</f>
        <v xml:space="preserve">	INICIO E APOIO DE OBRA</v>
      </c>
      <c r="C22" s="113">
        <f>'PO -  FORNECEDOR'!P82</f>
        <v>0</v>
      </c>
      <c r="D22" s="114" t="e">
        <f t="shared" ref="D22:D31" si="0">C22/$C$32</f>
        <v>#DIV/0!</v>
      </c>
      <c r="E22" s="141">
        <v>0</v>
      </c>
      <c r="F22" s="278">
        <f t="shared" ref="F22:F31" si="1">E22*C22</f>
        <v>0</v>
      </c>
      <c r="G22" s="278"/>
      <c r="H22" s="141">
        <v>0</v>
      </c>
      <c r="I22" s="276">
        <f t="shared" ref="I22:I31" si="2">H22*C22</f>
        <v>0</v>
      </c>
      <c r="J22" s="276"/>
      <c r="K22" s="141">
        <v>0</v>
      </c>
      <c r="L22" s="279">
        <f t="shared" ref="L22:L31" si="3">K22*C22</f>
        <v>0</v>
      </c>
      <c r="M22" s="280"/>
      <c r="N22" s="141">
        <v>0</v>
      </c>
      <c r="O22" s="281">
        <f t="shared" ref="O22:O31" si="4">N22*C22</f>
        <v>0</v>
      </c>
      <c r="P22" s="281"/>
      <c r="Q22" s="141">
        <v>0</v>
      </c>
      <c r="R22" s="266">
        <f t="shared" ref="R22:R31" si="5">Q22*C22</f>
        <v>0</v>
      </c>
      <c r="S22" s="267"/>
      <c r="T22" s="141">
        <v>0</v>
      </c>
      <c r="U22" s="268">
        <f t="shared" ref="U22:U31" si="6">T22*C22</f>
        <v>0</v>
      </c>
      <c r="V22" s="269"/>
      <c r="W22" s="142">
        <v>0</v>
      </c>
      <c r="X22" s="270">
        <f t="shared" ref="X22:X31" si="7">W22*C22</f>
        <v>0</v>
      </c>
      <c r="Y22" s="271"/>
      <c r="Z22" s="141">
        <v>0</v>
      </c>
      <c r="AA22" s="272">
        <f t="shared" ref="AA22:AA31" si="8">Z22*C22</f>
        <v>0</v>
      </c>
      <c r="AB22" s="273"/>
      <c r="AC22" s="141">
        <v>0</v>
      </c>
      <c r="AD22" s="274">
        <f t="shared" ref="AD22:AD31" si="9">AC22*C22</f>
        <v>0</v>
      </c>
      <c r="AE22" s="275"/>
      <c r="AF22" s="141">
        <v>0</v>
      </c>
      <c r="AG22" s="276">
        <f t="shared" ref="AG22:AG31" si="10">AF22*C22</f>
        <v>0</v>
      </c>
      <c r="AH22" s="277"/>
      <c r="AI22" s="123">
        <f>E22+H22+K22+N22+Q22+T22+W22+Z22+AC22+AF22</f>
        <v>0</v>
      </c>
      <c r="AJ22" s="124">
        <f>F22+I22+L22+O22+R22+U22+X22+AA22+AD22+AG22</f>
        <v>0</v>
      </c>
    </row>
    <row r="23" spans="1:36" x14ac:dyDescent="0.3">
      <c r="A23" s="112">
        <f>'PO -  FORNECEDOR'!A83</f>
        <v>2</v>
      </c>
      <c r="B23" s="90" t="str">
        <f>'PO -  FORNECEDOR'!B83:I83</f>
        <v>DEMOLIÇÕES E RETIRADAS</v>
      </c>
      <c r="C23" s="113">
        <f>'PO -  FORNECEDOR'!P83</f>
        <v>0</v>
      </c>
      <c r="D23" s="114" t="e">
        <f t="shared" si="0"/>
        <v>#DIV/0!</v>
      </c>
      <c r="E23" s="141">
        <v>0</v>
      </c>
      <c r="F23" s="278">
        <f t="shared" si="1"/>
        <v>0</v>
      </c>
      <c r="G23" s="278"/>
      <c r="H23" s="141">
        <v>0</v>
      </c>
      <c r="I23" s="276">
        <f t="shared" si="2"/>
        <v>0</v>
      </c>
      <c r="J23" s="276"/>
      <c r="K23" s="141">
        <v>0</v>
      </c>
      <c r="L23" s="279">
        <f t="shared" si="3"/>
        <v>0</v>
      </c>
      <c r="M23" s="280"/>
      <c r="N23" s="141">
        <v>0</v>
      </c>
      <c r="O23" s="281">
        <f t="shared" si="4"/>
        <v>0</v>
      </c>
      <c r="P23" s="281"/>
      <c r="Q23" s="141">
        <v>0</v>
      </c>
      <c r="R23" s="266">
        <f t="shared" si="5"/>
        <v>0</v>
      </c>
      <c r="S23" s="267"/>
      <c r="T23" s="141">
        <v>0</v>
      </c>
      <c r="U23" s="268">
        <f t="shared" si="6"/>
        <v>0</v>
      </c>
      <c r="V23" s="269"/>
      <c r="W23" s="141">
        <v>0</v>
      </c>
      <c r="X23" s="270">
        <f t="shared" si="7"/>
        <v>0</v>
      </c>
      <c r="Y23" s="271"/>
      <c r="Z23" s="141">
        <v>0</v>
      </c>
      <c r="AA23" s="272">
        <f t="shared" si="8"/>
        <v>0</v>
      </c>
      <c r="AB23" s="273"/>
      <c r="AC23" s="141">
        <v>0</v>
      </c>
      <c r="AD23" s="274">
        <f t="shared" si="9"/>
        <v>0</v>
      </c>
      <c r="AE23" s="275"/>
      <c r="AF23" s="141">
        <v>0</v>
      </c>
      <c r="AG23" s="276">
        <f t="shared" si="10"/>
        <v>0</v>
      </c>
      <c r="AH23" s="277"/>
      <c r="AI23" s="123">
        <f t="shared" ref="AI23:AJ32" si="11">E23+H23+K23+N23+Q23+T23+W23+Z23+AC23+AF23</f>
        <v>0</v>
      </c>
      <c r="AJ23" s="124">
        <f t="shared" si="11"/>
        <v>0</v>
      </c>
    </row>
    <row r="24" spans="1:36" x14ac:dyDescent="0.3">
      <c r="A24" s="112">
        <f>'PO -  FORNECEDOR'!A84</f>
        <v>3</v>
      </c>
      <c r="B24" s="90" t="str">
        <f>'PO -  FORNECEDOR'!B84:I84</f>
        <v>SERVIÇOS HIDRAULICOS</v>
      </c>
      <c r="C24" s="113">
        <f>'PO -  FORNECEDOR'!P84</f>
        <v>0</v>
      </c>
      <c r="D24" s="114" t="e">
        <f t="shared" si="0"/>
        <v>#DIV/0!</v>
      </c>
      <c r="E24" s="141">
        <v>0</v>
      </c>
      <c r="F24" s="278">
        <f t="shared" si="1"/>
        <v>0</v>
      </c>
      <c r="G24" s="278"/>
      <c r="H24" s="141">
        <v>0</v>
      </c>
      <c r="I24" s="276">
        <f t="shared" si="2"/>
        <v>0</v>
      </c>
      <c r="J24" s="276"/>
      <c r="K24" s="141">
        <v>0</v>
      </c>
      <c r="L24" s="279">
        <f t="shared" si="3"/>
        <v>0</v>
      </c>
      <c r="M24" s="280"/>
      <c r="N24" s="141">
        <v>0</v>
      </c>
      <c r="O24" s="281">
        <f t="shared" si="4"/>
        <v>0</v>
      </c>
      <c r="P24" s="281"/>
      <c r="Q24" s="141">
        <v>0</v>
      </c>
      <c r="R24" s="266">
        <f t="shared" si="5"/>
        <v>0</v>
      </c>
      <c r="S24" s="267"/>
      <c r="T24" s="141">
        <v>0</v>
      </c>
      <c r="U24" s="268">
        <f t="shared" si="6"/>
        <v>0</v>
      </c>
      <c r="V24" s="269"/>
      <c r="W24" s="141">
        <v>0</v>
      </c>
      <c r="X24" s="270">
        <f t="shared" si="7"/>
        <v>0</v>
      </c>
      <c r="Y24" s="271"/>
      <c r="Z24" s="141">
        <v>0</v>
      </c>
      <c r="AA24" s="272">
        <f t="shared" si="8"/>
        <v>0</v>
      </c>
      <c r="AB24" s="273"/>
      <c r="AC24" s="141">
        <v>0</v>
      </c>
      <c r="AD24" s="274">
        <f t="shared" si="9"/>
        <v>0</v>
      </c>
      <c r="AE24" s="275"/>
      <c r="AF24" s="141">
        <v>0</v>
      </c>
      <c r="AG24" s="276">
        <f t="shared" si="10"/>
        <v>0</v>
      </c>
      <c r="AH24" s="277"/>
      <c r="AI24" s="123">
        <f t="shared" si="11"/>
        <v>0</v>
      </c>
      <c r="AJ24" s="124">
        <f t="shared" si="11"/>
        <v>0</v>
      </c>
    </row>
    <row r="25" spans="1:36" x14ac:dyDescent="0.3">
      <c r="A25" s="112">
        <f>'PO -  FORNECEDOR'!A85</f>
        <v>4</v>
      </c>
      <c r="B25" s="90" t="str">
        <f>'PO -  FORNECEDOR'!B85:I85</f>
        <v>SERVIÇOS ELETRICOS</v>
      </c>
      <c r="C25" s="113">
        <f>'PO -  FORNECEDOR'!P85</f>
        <v>0</v>
      </c>
      <c r="D25" s="114" t="e">
        <f t="shared" si="0"/>
        <v>#DIV/0!</v>
      </c>
      <c r="E25" s="141">
        <v>0</v>
      </c>
      <c r="F25" s="278">
        <f t="shared" si="1"/>
        <v>0</v>
      </c>
      <c r="G25" s="278"/>
      <c r="H25" s="141">
        <v>0</v>
      </c>
      <c r="I25" s="276">
        <f t="shared" si="2"/>
        <v>0</v>
      </c>
      <c r="J25" s="276"/>
      <c r="K25" s="141">
        <v>0</v>
      </c>
      <c r="L25" s="279">
        <f t="shared" si="3"/>
        <v>0</v>
      </c>
      <c r="M25" s="280"/>
      <c r="N25" s="141">
        <v>0</v>
      </c>
      <c r="O25" s="281">
        <f t="shared" si="4"/>
        <v>0</v>
      </c>
      <c r="P25" s="281"/>
      <c r="Q25" s="141">
        <v>0</v>
      </c>
      <c r="R25" s="266">
        <f t="shared" si="5"/>
        <v>0</v>
      </c>
      <c r="S25" s="267"/>
      <c r="T25" s="141">
        <v>0</v>
      </c>
      <c r="U25" s="268">
        <f t="shared" si="6"/>
        <v>0</v>
      </c>
      <c r="V25" s="269"/>
      <c r="W25" s="141">
        <v>0</v>
      </c>
      <c r="X25" s="270">
        <f t="shared" si="7"/>
        <v>0</v>
      </c>
      <c r="Y25" s="271"/>
      <c r="Z25" s="141">
        <v>0</v>
      </c>
      <c r="AA25" s="272">
        <f t="shared" si="8"/>
        <v>0</v>
      </c>
      <c r="AB25" s="273"/>
      <c r="AC25" s="141">
        <v>0</v>
      </c>
      <c r="AD25" s="274">
        <f t="shared" si="9"/>
        <v>0</v>
      </c>
      <c r="AE25" s="275"/>
      <c r="AF25" s="141">
        <v>0</v>
      </c>
      <c r="AG25" s="276">
        <f t="shared" si="10"/>
        <v>0</v>
      </c>
      <c r="AH25" s="277"/>
      <c r="AI25" s="123">
        <f t="shared" si="11"/>
        <v>0</v>
      </c>
      <c r="AJ25" s="124">
        <f t="shared" si="11"/>
        <v>0</v>
      </c>
    </row>
    <row r="26" spans="1:36" x14ac:dyDescent="0.3">
      <c r="A26" s="112">
        <f>'PO -  FORNECEDOR'!A86</f>
        <v>5</v>
      </c>
      <c r="B26" s="90" t="str">
        <f>'PO -  FORNECEDOR'!B86:I86</f>
        <v>ESQUADRIAS</v>
      </c>
      <c r="C26" s="113">
        <f>'PO -  FORNECEDOR'!P86</f>
        <v>0</v>
      </c>
      <c r="D26" s="114" t="e">
        <f t="shared" si="0"/>
        <v>#DIV/0!</v>
      </c>
      <c r="E26" s="141">
        <v>0</v>
      </c>
      <c r="F26" s="278">
        <f t="shared" si="1"/>
        <v>0</v>
      </c>
      <c r="G26" s="278"/>
      <c r="H26" s="141">
        <v>0</v>
      </c>
      <c r="I26" s="276">
        <f t="shared" si="2"/>
        <v>0</v>
      </c>
      <c r="J26" s="276"/>
      <c r="K26" s="141">
        <v>0</v>
      </c>
      <c r="L26" s="279">
        <f t="shared" si="3"/>
        <v>0</v>
      </c>
      <c r="M26" s="280"/>
      <c r="N26" s="141">
        <v>0</v>
      </c>
      <c r="O26" s="281">
        <f t="shared" si="4"/>
        <v>0</v>
      </c>
      <c r="P26" s="281"/>
      <c r="Q26" s="141">
        <v>0</v>
      </c>
      <c r="R26" s="266">
        <f t="shared" si="5"/>
        <v>0</v>
      </c>
      <c r="S26" s="267"/>
      <c r="T26" s="141">
        <v>0</v>
      </c>
      <c r="U26" s="268">
        <f t="shared" si="6"/>
        <v>0</v>
      </c>
      <c r="V26" s="269"/>
      <c r="W26" s="141">
        <v>0</v>
      </c>
      <c r="X26" s="270">
        <f t="shared" si="7"/>
        <v>0</v>
      </c>
      <c r="Y26" s="271"/>
      <c r="Z26" s="141">
        <v>0</v>
      </c>
      <c r="AA26" s="272">
        <f t="shared" si="8"/>
        <v>0</v>
      </c>
      <c r="AB26" s="273"/>
      <c r="AC26" s="141">
        <v>0</v>
      </c>
      <c r="AD26" s="274">
        <f t="shared" si="9"/>
        <v>0</v>
      </c>
      <c r="AE26" s="275"/>
      <c r="AF26" s="141">
        <v>0</v>
      </c>
      <c r="AG26" s="276">
        <f t="shared" si="10"/>
        <v>0</v>
      </c>
      <c r="AH26" s="277"/>
      <c r="AI26" s="123">
        <f t="shared" si="11"/>
        <v>0</v>
      </c>
      <c r="AJ26" s="124">
        <f t="shared" si="11"/>
        <v>0</v>
      </c>
    </row>
    <row r="27" spans="1:36" x14ac:dyDescent="0.3">
      <c r="A27" s="112">
        <f>'PO -  FORNECEDOR'!A87</f>
        <v>6</v>
      </c>
      <c r="B27" s="90" t="str">
        <f>'PO -  FORNECEDOR'!B87:I87</f>
        <v>PISO E REVESTIMENTOS</v>
      </c>
      <c r="C27" s="113">
        <f>'PO -  FORNECEDOR'!P87</f>
        <v>0</v>
      </c>
      <c r="D27" s="114" t="e">
        <f t="shared" si="0"/>
        <v>#DIV/0!</v>
      </c>
      <c r="E27" s="141">
        <v>0</v>
      </c>
      <c r="F27" s="278">
        <f t="shared" si="1"/>
        <v>0</v>
      </c>
      <c r="G27" s="278"/>
      <c r="H27" s="141">
        <v>0</v>
      </c>
      <c r="I27" s="276">
        <f t="shared" si="2"/>
        <v>0</v>
      </c>
      <c r="J27" s="276"/>
      <c r="K27" s="141">
        <v>0</v>
      </c>
      <c r="L27" s="279">
        <f t="shared" si="3"/>
        <v>0</v>
      </c>
      <c r="M27" s="280"/>
      <c r="N27" s="141">
        <v>0</v>
      </c>
      <c r="O27" s="281">
        <f t="shared" si="4"/>
        <v>0</v>
      </c>
      <c r="P27" s="281"/>
      <c r="Q27" s="141">
        <v>0</v>
      </c>
      <c r="R27" s="266">
        <f t="shared" si="5"/>
        <v>0</v>
      </c>
      <c r="S27" s="267"/>
      <c r="T27" s="141">
        <v>0</v>
      </c>
      <c r="U27" s="268">
        <f t="shared" si="6"/>
        <v>0</v>
      </c>
      <c r="V27" s="269"/>
      <c r="W27" s="141">
        <v>0</v>
      </c>
      <c r="X27" s="270">
        <f t="shared" si="7"/>
        <v>0</v>
      </c>
      <c r="Y27" s="271"/>
      <c r="Z27" s="141">
        <v>0</v>
      </c>
      <c r="AA27" s="272">
        <f t="shared" si="8"/>
        <v>0</v>
      </c>
      <c r="AB27" s="273"/>
      <c r="AC27" s="141">
        <v>0</v>
      </c>
      <c r="AD27" s="274">
        <f t="shared" si="9"/>
        <v>0</v>
      </c>
      <c r="AE27" s="275"/>
      <c r="AF27" s="141">
        <v>0</v>
      </c>
      <c r="AG27" s="276">
        <f t="shared" si="10"/>
        <v>0</v>
      </c>
      <c r="AH27" s="277"/>
      <c r="AI27" s="123">
        <f t="shared" si="11"/>
        <v>0</v>
      </c>
      <c r="AJ27" s="124">
        <f t="shared" si="11"/>
        <v>0</v>
      </c>
    </row>
    <row r="28" spans="1:36" x14ac:dyDescent="0.3">
      <c r="A28" s="112">
        <f>'PO -  FORNECEDOR'!A88</f>
        <v>7</v>
      </c>
      <c r="B28" s="90" t="str">
        <f>'PO -  FORNECEDOR'!B88:I88</f>
        <v>PINTURA</v>
      </c>
      <c r="C28" s="113">
        <f>'PO -  FORNECEDOR'!P88</f>
        <v>0</v>
      </c>
      <c r="D28" s="114" t="e">
        <f t="shared" si="0"/>
        <v>#DIV/0!</v>
      </c>
      <c r="E28" s="141">
        <v>0</v>
      </c>
      <c r="F28" s="278">
        <f t="shared" si="1"/>
        <v>0</v>
      </c>
      <c r="G28" s="278"/>
      <c r="H28" s="141">
        <v>0</v>
      </c>
      <c r="I28" s="276">
        <f t="shared" si="2"/>
        <v>0</v>
      </c>
      <c r="J28" s="276"/>
      <c r="K28" s="141">
        <v>0</v>
      </c>
      <c r="L28" s="279">
        <f t="shared" si="3"/>
        <v>0</v>
      </c>
      <c r="M28" s="280"/>
      <c r="N28" s="141">
        <v>0</v>
      </c>
      <c r="O28" s="281">
        <f t="shared" si="4"/>
        <v>0</v>
      </c>
      <c r="P28" s="281"/>
      <c r="Q28" s="141">
        <v>0</v>
      </c>
      <c r="R28" s="266">
        <f t="shared" si="5"/>
        <v>0</v>
      </c>
      <c r="S28" s="267"/>
      <c r="T28" s="141">
        <v>0</v>
      </c>
      <c r="U28" s="268">
        <f t="shared" si="6"/>
        <v>0</v>
      </c>
      <c r="V28" s="269"/>
      <c r="W28" s="141">
        <v>0</v>
      </c>
      <c r="X28" s="270">
        <f t="shared" si="7"/>
        <v>0</v>
      </c>
      <c r="Y28" s="271"/>
      <c r="Z28" s="141">
        <v>0</v>
      </c>
      <c r="AA28" s="272">
        <f t="shared" si="8"/>
        <v>0</v>
      </c>
      <c r="AB28" s="273"/>
      <c r="AC28" s="141">
        <v>0</v>
      </c>
      <c r="AD28" s="274">
        <f t="shared" si="9"/>
        <v>0</v>
      </c>
      <c r="AE28" s="275"/>
      <c r="AF28" s="141">
        <v>0</v>
      </c>
      <c r="AG28" s="276">
        <f t="shared" si="10"/>
        <v>0</v>
      </c>
      <c r="AH28" s="277"/>
      <c r="AI28" s="123">
        <f t="shared" si="11"/>
        <v>0</v>
      </c>
      <c r="AJ28" s="124">
        <f t="shared" si="11"/>
        <v>0</v>
      </c>
    </row>
    <row r="29" spans="1:36" hidden="1" x14ac:dyDescent="0.3">
      <c r="A29" s="112">
        <f>'PO -  FORNECEDOR'!A90</f>
        <v>0</v>
      </c>
      <c r="B29" s="90">
        <f>'PO -  FORNECEDOR'!B90:I90</f>
        <v>0</v>
      </c>
      <c r="C29" s="113">
        <f>'PO -  FORNECEDOR'!P90</f>
        <v>0</v>
      </c>
      <c r="D29" s="114" t="e">
        <f t="shared" si="0"/>
        <v>#DIV/0!</v>
      </c>
      <c r="E29" s="141">
        <v>0</v>
      </c>
      <c r="F29" s="278">
        <f t="shared" si="1"/>
        <v>0</v>
      </c>
      <c r="G29" s="278"/>
      <c r="H29" s="141">
        <v>0</v>
      </c>
      <c r="I29" s="276">
        <f t="shared" si="2"/>
        <v>0</v>
      </c>
      <c r="J29" s="276"/>
      <c r="K29" s="141">
        <v>0</v>
      </c>
      <c r="L29" s="279">
        <f t="shared" si="3"/>
        <v>0</v>
      </c>
      <c r="M29" s="280"/>
      <c r="N29" s="141">
        <v>0</v>
      </c>
      <c r="O29" s="281">
        <f t="shared" si="4"/>
        <v>0</v>
      </c>
      <c r="P29" s="281"/>
      <c r="Q29" s="141">
        <v>0</v>
      </c>
      <c r="R29" s="266">
        <f t="shared" si="5"/>
        <v>0</v>
      </c>
      <c r="S29" s="267"/>
      <c r="T29" s="141">
        <v>0</v>
      </c>
      <c r="U29" s="268">
        <f t="shared" si="6"/>
        <v>0</v>
      </c>
      <c r="V29" s="269"/>
      <c r="W29" s="141">
        <v>0</v>
      </c>
      <c r="X29" s="270">
        <f t="shared" si="7"/>
        <v>0</v>
      </c>
      <c r="Y29" s="271"/>
      <c r="Z29" s="141">
        <v>0</v>
      </c>
      <c r="AA29" s="272">
        <f t="shared" si="8"/>
        <v>0</v>
      </c>
      <c r="AB29" s="273"/>
      <c r="AC29" s="141">
        <v>0</v>
      </c>
      <c r="AD29" s="274">
        <f t="shared" si="9"/>
        <v>0</v>
      </c>
      <c r="AE29" s="275"/>
      <c r="AF29" s="141">
        <v>0</v>
      </c>
      <c r="AG29" s="276">
        <f t="shared" si="10"/>
        <v>0</v>
      </c>
      <c r="AH29" s="277"/>
      <c r="AI29" s="123">
        <f t="shared" si="11"/>
        <v>0</v>
      </c>
      <c r="AJ29" s="124">
        <f t="shared" si="11"/>
        <v>0</v>
      </c>
    </row>
    <row r="30" spans="1:36" hidden="1" x14ac:dyDescent="0.3">
      <c r="A30" s="112">
        <f>'PO -  FORNECEDOR'!A91</f>
        <v>0</v>
      </c>
      <c r="B30" s="90">
        <f>'PO -  FORNECEDOR'!B91:I91</f>
        <v>0</v>
      </c>
      <c r="C30" s="113">
        <f>'PO -  FORNECEDOR'!P91</f>
        <v>0</v>
      </c>
      <c r="D30" s="114" t="e">
        <f t="shared" si="0"/>
        <v>#DIV/0!</v>
      </c>
      <c r="E30" s="141">
        <v>0</v>
      </c>
      <c r="F30" s="278">
        <f t="shared" si="1"/>
        <v>0</v>
      </c>
      <c r="G30" s="278"/>
      <c r="H30" s="141">
        <v>0</v>
      </c>
      <c r="I30" s="276">
        <f t="shared" si="2"/>
        <v>0</v>
      </c>
      <c r="J30" s="276"/>
      <c r="K30" s="141">
        <v>0</v>
      </c>
      <c r="L30" s="279">
        <f t="shared" si="3"/>
        <v>0</v>
      </c>
      <c r="M30" s="280"/>
      <c r="N30" s="141">
        <v>0</v>
      </c>
      <c r="O30" s="281">
        <f t="shared" si="4"/>
        <v>0</v>
      </c>
      <c r="P30" s="281"/>
      <c r="Q30" s="141">
        <v>0</v>
      </c>
      <c r="R30" s="266">
        <f t="shared" si="5"/>
        <v>0</v>
      </c>
      <c r="S30" s="267"/>
      <c r="T30" s="141">
        <v>0</v>
      </c>
      <c r="U30" s="268">
        <f t="shared" si="6"/>
        <v>0</v>
      </c>
      <c r="V30" s="269"/>
      <c r="W30" s="141">
        <v>0</v>
      </c>
      <c r="X30" s="270">
        <f t="shared" si="7"/>
        <v>0</v>
      </c>
      <c r="Y30" s="271"/>
      <c r="Z30" s="141">
        <v>0</v>
      </c>
      <c r="AA30" s="272">
        <f t="shared" si="8"/>
        <v>0</v>
      </c>
      <c r="AB30" s="273"/>
      <c r="AC30" s="141">
        <v>0</v>
      </c>
      <c r="AD30" s="274">
        <f t="shared" si="9"/>
        <v>0</v>
      </c>
      <c r="AE30" s="275"/>
      <c r="AF30" s="141">
        <v>0</v>
      </c>
      <c r="AG30" s="276">
        <f t="shared" si="10"/>
        <v>0</v>
      </c>
      <c r="AH30" s="277"/>
      <c r="AI30" s="123">
        <f t="shared" si="11"/>
        <v>0</v>
      </c>
      <c r="AJ30" s="124">
        <f t="shared" si="11"/>
        <v>0</v>
      </c>
    </row>
    <row r="31" spans="1:36" hidden="1" x14ac:dyDescent="0.3">
      <c r="A31" s="112">
        <f>'PO -  FORNECEDOR'!A92</f>
        <v>0</v>
      </c>
      <c r="B31" s="90">
        <f>'PO -  FORNECEDOR'!B92:I92</f>
        <v>0</v>
      </c>
      <c r="C31" s="113">
        <f>'PO -  FORNECEDOR'!P92</f>
        <v>0</v>
      </c>
      <c r="D31" s="114" t="e">
        <f t="shared" si="0"/>
        <v>#DIV/0!</v>
      </c>
      <c r="E31" s="141">
        <v>0</v>
      </c>
      <c r="F31" s="278">
        <f t="shared" si="1"/>
        <v>0</v>
      </c>
      <c r="G31" s="278"/>
      <c r="H31" s="141">
        <v>0</v>
      </c>
      <c r="I31" s="276">
        <f t="shared" si="2"/>
        <v>0</v>
      </c>
      <c r="J31" s="276"/>
      <c r="K31" s="141">
        <v>0</v>
      </c>
      <c r="L31" s="279">
        <f t="shared" si="3"/>
        <v>0</v>
      </c>
      <c r="M31" s="280"/>
      <c r="N31" s="141">
        <v>0</v>
      </c>
      <c r="O31" s="281">
        <f t="shared" si="4"/>
        <v>0</v>
      </c>
      <c r="P31" s="281"/>
      <c r="Q31" s="141">
        <v>0</v>
      </c>
      <c r="R31" s="266">
        <f t="shared" si="5"/>
        <v>0</v>
      </c>
      <c r="S31" s="267"/>
      <c r="T31" s="141">
        <v>0</v>
      </c>
      <c r="U31" s="268">
        <f t="shared" si="6"/>
        <v>0</v>
      </c>
      <c r="V31" s="269"/>
      <c r="W31" s="141">
        <v>0</v>
      </c>
      <c r="X31" s="270">
        <f t="shared" si="7"/>
        <v>0</v>
      </c>
      <c r="Y31" s="271"/>
      <c r="Z31" s="141">
        <v>0</v>
      </c>
      <c r="AA31" s="272">
        <f t="shared" si="8"/>
        <v>0</v>
      </c>
      <c r="AB31" s="273"/>
      <c r="AC31" s="141">
        <v>0</v>
      </c>
      <c r="AD31" s="274">
        <f t="shared" si="9"/>
        <v>0</v>
      </c>
      <c r="AE31" s="275"/>
      <c r="AF31" s="141">
        <v>0</v>
      </c>
      <c r="AG31" s="276">
        <f t="shared" si="10"/>
        <v>0</v>
      </c>
      <c r="AH31" s="277"/>
      <c r="AI31" s="123">
        <f t="shared" si="11"/>
        <v>0</v>
      </c>
      <c r="AJ31" s="124">
        <f t="shared" si="11"/>
        <v>0</v>
      </c>
    </row>
    <row r="32" spans="1:36" s="128" customFormat="1" x14ac:dyDescent="0.3">
      <c r="A32" s="303" t="s">
        <v>50</v>
      </c>
      <c r="B32" s="304"/>
      <c r="C32" s="301">
        <f>SUM(C22:C31)</f>
        <v>0</v>
      </c>
      <c r="D32" s="125"/>
      <c r="E32" s="123" t="e">
        <f>F32*100%/C32</f>
        <v>#DIV/0!</v>
      </c>
      <c r="F32" s="307">
        <f>SUM(F22:G31)</f>
        <v>0</v>
      </c>
      <c r="G32" s="307"/>
      <c r="H32" s="127" t="e">
        <f>I32*100%/C32</f>
        <v>#DIV/0!</v>
      </c>
      <c r="I32" s="291">
        <f>SUM(I22:J31)</f>
        <v>0</v>
      </c>
      <c r="J32" s="292"/>
      <c r="K32" s="123" t="e">
        <f>L32*100%/C32</f>
        <v>#DIV/0!</v>
      </c>
      <c r="L32" s="291">
        <f>SUM(L22:M31)</f>
        <v>0</v>
      </c>
      <c r="M32" s="292"/>
      <c r="N32" s="123" t="e">
        <f>O32*100%/C32</f>
        <v>#DIV/0!</v>
      </c>
      <c r="O32" s="291">
        <f>SUM(O22:P31)</f>
        <v>0</v>
      </c>
      <c r="P32" s="292"/>
      <c r="Q32" s="123" t="e">
        <f>R32*100%/C32</f>
        <v>#DIV/0!</v>
      </c>
      <c r="R32" s="291">
        <f>SUM(R22:S31)</f>
        <v>0</v>
      </c>
      <c r="S32" s="292"/>
      <c r="T32" s="123" t="e">
        <f>U32*100%/C32</f>
        <v>#DIV/0!</v>
      </c>
      <c r="U32" s="291">
        <f>SUM(U22:V31)</f>
        <v>0</v>
      </c>
      <c r="V32" s="292"/>
      <c r="W32" s="123" t="e">
        <f>X32*100%/C32</f>
        <v>#DIV/0!</v>
      </c>
      <c r="X32" s="291">
        <f>SUM(X22:Y31)</f>
        <v>0</v>
      </c>
      <c r="Y32" s="292"/>
      <c r="Z32" s="123" t="e">
        <f>AA32*100%/C32</f>
        <v>#DIV/0!</v>
      </c>
      <c r="AA32" s="291">
        <f>SUM(AA22:AB31)</f>
        <v>0</v>
      </c>
      <c r="AB32" s="292"/>
      <c r="AC32" s="123" t="e">
        <f>AD32*100%/C32</f>
        <v>#DIV/0!</v>
      </c>
      <c r="AD32" s="291">
        <f>SUM(AD22:AE31)</f>
        <v>0</v>
      </c>
      <c r="AE32" s="292"/>
      <c r="AF32" s="123" t="e">
        <f>AG32*100%/C32</f>
        <v>#DIV/0!</v>
      </c>
      <c r="AG32" s="291">
        <f>SUM(AG22:AH31)</f>
        <v>0</v>
      </c>
      <c r="AH32" s="292"/>
      <c r="AI32" s="293" t="e">
        <f t="shared" si="11"/>
        <v>#DIV/0!</v>
      </c>
      <c r="AJ32" s="290">
        <f t="shared" si="11"/>
        <v>0</v>
      </c>
    </row>
    <row r="33" spans="1:36" s="128" customFormat="1" x14ac:dyDescent="0.3">
      <c r="A33" s="305"/>
      <c r="B33" s="306"/>
      <c r="C33" s="302"/>
      <c r="D33" s="125"/>
      <c r="E33" s="126"/>
      <c r="F33" s="129"/>
      <c r="G33" s="129"/>
      <c r="H33" s="127" t="e">
        <f>H32+E32</f>
        <v>#DIV/0!</v>
      </c>
      <c r="I33" s="291">
        <f>I32+F32</f>
        <v>0</v>
      </c>
      <c r="J33" s="292"/>
      <c r="K33" s="127" t="e">
        <f>K32+H33</f>
        <v>#DIV/0!</v>
      </c>
      <c r="L33" s="291">
        <f>L32+I33</f>
        <v>0</v>
      </c>
      <c r="M33" s="291"/>
      <c r="N33" s="127" t="e">
        <f>N32+K33</f>
        <v>#DIV/0!</v>
      </c>
      <c r="O33" s="291">
        <f>O32+L33</f>
        <v>0</v>
      </c>
      <c r="P33" s="292"/>
      <c r="Q33" s="127" t="e">
        <f>Q32+N33</f>
        <v>#DIV/0!</v>
      </c>
      <c r="R33" s="291">
        <f>R32+O33</f>
        <v>0</v>
      </c>
      <c r="S33" s="292"/>
      <c r="T33" s="123" t="e">
        <f>T32+Q33</f>
        <v>#DIV/0!</v>
      </c>
      <c r="U33" s="291">
        <f>U32+R33</f>
        <v>0</v>
      </c>
      <c r="V33" s="292"/>
      <c r="W33" s="127" t="e">
        <f>W32+T33</f>
        <v>#DIV/0!</v>
      </c>
      <c r="X33" s="291">
        <f>X32+U33</f>
        <v>0</v>
      </c>
      <c r="Y33" s="292"/>
      <c r="Z33" s="127" t="e">
        <f>Z32+W33</f>
        <v>#DIV/0!</v>
      </c>
      <c r="AA33" s="291">
        <f>AA32+X33</f>
        <v>0</v>
      </c>
      <c r="AB33" s="292"/>
      <c r="AC33" s="127" t="e">
        <f>AC32+Z33</f>
        <v>#DIV/0!</v>
      </c>
      <c r="AD33" s="291">
        <f>AD32+AA33</f>
        <v>0</v>
      </c>
      <c r="AE33" s="292"/>
      <c r="AF33" s="127" t="e">
        <f>AF32+AC33</f>
        <v>#DIV/0!</v>
      </c>
      <c r="AG33" s="291">
        <f>AG32+AD33</f>
        <v>0</v>
      </c>
      <c r="AH33" s="292"/>
      <c r="AI33" s="293"/>
      <c r="AJ33" s="290"/>
    </row>
    <row r="34" spans="1:36" x14ac:dyDescent="0.3">
      <c r="B34" s="131"/>
      <c r="F34" s="134"/>
    </row>
    <row r="35" spans="1:36" x14ac:dyDescent="0.3">
      <c r="B35" s="131"/>
    </row>
    <row r="36" spans="1:36" x14ac:dyDescent="0.3">
      <c r="B36" s="131"/>
    </row>
    <row r="37" spans="1:36" x14ac:dyDescent="0.3">
      <c r="B37" s="131"/>
    </row>
    <row r="38" spans="1:36" x14ac:dyDescent="0.3">
      <c r="B38" s="131"/>
    </row>
    <row r="39" spans="1:36" x14ac:dyDescent="0.3">
      <c r="B39" s="131"/>
    </row>
    <row r="40" spans="1:36" x14ac:dyDescent="0.3">
      <c r="B40" s="131"/>
    </row>
    <row r="41" spans="1:36" x14ac:dyDescent="0.3">
      <c r="B41" s="131"/>
    </row>
  </sheetData>
  <sheetProtection algorithmName="SHA-512" hashValue="Ab8WcGFJ6q0HxW/6YI8aDQGVGqYgTOqYS9uV8M8d9sTh9fmSxlVevwG+MQJNMGfW9aY4zb23QB2q6pDggSkJmw==" saltValue="oBFbeMoerjKG3ByVjK8+sw==" spinCount="100000" sheet="1" selectLockedCells="1"/>
  <mergeCells count="143">
    <mergeCell ref="A32:B33"/>
    <mergeCell ref="C32:C33"/>
    <mergeCell ref="F32:G32"/>
    <mergeCell ref="I32:J32"/>
    <mergeCell ref="L32:M32"/>
    <mergeCell ref="O32:P32"/>
    <mergeCell ref="R32:S32"/>
    <mergeCell ref="U32:V32"/>
    <mergeCell ref="X32:Y32"/>
    <mergeCell ref="X33:Y33"/>
    <mergeCell ref="AD30:AE30"/>
    <mergeCell ref="AI32:AI33"/>
    <mergeCell ref="AJ32:AJ33"/>
    <mergeCell ref="I33:J33"/>
    <mergeCell ref="L33:M33"/>
    <mergeCell ref="O33:P33"/>
    <mergeCell ref="R33:S33"/>
    <mergeCell ref="U33:V33"/>
    <mergeCell ref="AG31:AH31"/>
    <mergeCell ref="AA33:AB33"/>
    <mergeCell ref="AD33:AE33"/>
    <mergeCell ref="AG33:AH33"/>
    <mergeCell ref="AA32:AB32"/>
    <mergeCell ref="AD32:AE32"/>
    <mergeCell ref="AG32:AH32"/>
    <mergeCell ref="O29:P29"/>
    <mergeCell ref="R29:S29"/>
    <mergeCell ref="U29:V29"/>
    <mergeCell ref="X29:Y29"/>
    <mergeCell ref="AA29:AB29"/>
    <mergeCell ref="AD29:AE29"/>
    <mergeCell ref="AG30:AH30"/>
    <mergeCell ref="F31:G31"/>
    <mergeCell ref="I31:J31"/>
    <mergeCell ref="L31:M31"/>
    <mergeCell ref="O31:P31"/>
    <mergeCell ref="R31:S31"/>
    <mergeCell ref="U31:V31"/>
    <mergeCell ref="X31:Y31"/>
    <mergeCell ref="AA31:AB31"/>
    <mergeCell ref="AD31:AE31"/>
    <mergeCell ref="F30:G30"/>
    <mergeCell ref="I30:J30"/>
    <mergeCell ref="L30:M30"/>
    <mergeCell ref="O30:P30"/>
    <mergeCell ref="R30:S30"/>
    <mergeCell ref="U30:V30"/>
    <mergeCell ref="X30:Y30"/>
    <mergeCell ref="AA30:AB30"/>
    <mergeCell ref="AG29:AH29"/>
    <mergeCell ref="AG27:AH27"/>
    <mergeCell ref="F28:G28"/>
    <mergeCell ref="I28:J28"/>
    <mergeCell ref="L28:M28"/>
    <mergeCell ref="O28:P28"/>
    <mergeCell ref="R28:S28"/>
    <mergeCell ref="U28:V28"/>
    <mergeCell ref="X28:Y28"/>
    <mergeCell ref="AA28:AB28"/>
    <mergeCell ref="AD28:AE28"/>
    <mergeCell ref="AG28:AH28"/>
    <mergeCell ref="F27:G27"/>
    <mergeCell ref="I27:J27"/>
    <mergeCell ref="L27:M27"/>
    <mergeCell ref="O27:P27"/>
    <mergeCell ref="R27:S27"/>
    <mergeCell ref="U27:V27"/>
    <mergeCell ref="X27:Y27"/>
    <mergeCell ref="AA27:AB27"/>
    <mergeCell ref="AD27:AE27"/>
    <mergeCell ref="F29:G29"/>
    <mergeCell ref="I29:J29"/>
    <mergeCell ref="L29:M29"/>
    <mergeCell ref="AG25:AH25"/>
    <mergeCell ref="F26:G26"/>
    <mergeCell ref="I26:J26"/>
    <mergeCell ref="L26:M26"/>
    <mergeCell ref="O26:P26"/>
    <mergeCell ref="R26:S26"/>
    <mergeCell ref="U26:V26"/>
    <mergeCell ref="X26:Y26"/>
    <mergeCell ref="AA26:AB26"/>
    <mergeCell ref="AD26:AE26"/>
    <mergeCell ref="AG26:AH26"/>
    <mergeCell ref="F25:G25"/>
    <mergeCell ref="I25:J25"/>
    <mergeCell ref="L25:M25"/>
    <mergeCell ref="O25:P25"/>
    <mergeCell ref="R25:S25"/>
    <mergeCell ref="U25:V25"/>
    <mergeCell ref="X25:Y25"/>
    <mergeCell ref="AA25:AB25"/>
    <mergeCell ref="AD25:AE25"/>
    <mergeCell ref="AG23:AH23"/>
    <mergeCell ref="F24:G24"/>
    <mergeCell ref="I24:J24"/>
    <mergeCell ref="L24:M24"/>
    <mergeCell ref="O24:P24"/>
    <mergeCell ref="R24:S24"/>
    <mergeCell ref="U24:V24"/>
    <mergeCell ref="X24:Y24"/>
    <mergeCell ref="AA24:AB24"/>
    <mergeCell ref="AD24:AE24"/>
    <mergeCell ref="AG24:AH24"/>
    <mergeCell ref="F23:G23"/>
    <mergeCell ref="I23:J23"/>
    <mergeCell ref="L23:M23"/>
    <mergeCell ref="O23:P23"/>
    <mergeCell ref="R23:S23"/>
    <mergeCell ref="U23:V23"/>
    <mergeCell ref="X23:Y23"/>
    <mergeCell ref="AA23:AB23"/>
    <mergeCell ref="AD23:AE23"/>
    <mergeCell ref="AJ20:AJ21"/>
    <mergeCell ref="F22:G22"/>
    <mergeCell ref="I22:J22"/>
    <mergeCell ref="L22:M22"/>
    <mergeCell ref="O22:P22"/>
    <mergeCell ref="R22:S22"/>
    <mergeCell ref="U22:V22"/>
    <mergeCell ref="X22:Y22"/>
    <mergeCell ref="AA22:AB22"/>
    <mergeCell ref="AD22:AE22"/>
    <mergeCell ref="AG22:AH22"/>
    <mergeCell ref="A18:P18"/>
    <mergeCell ref="A19:H19"/>
    <mergeCell ref="A20:C20"/>
    <mergeCell ref="E20:AH20"/>
    <mergeCell ref="A14:D14"/>
    <mergeCell ref="E14:M14"/>
    <mergeCell ref="N14:P14"/>
    <mergeCell ref="A15:P15"/>
    <mergeCell ref="A16:E16"/>
    <mergeCell ref="F16:P16"/>
    <mergeCell ref="A1:AJ8"/>
    <mergeCell ref="A10:P10"/>
    <mergeCell ref="A11:P11"/>
    <mergeCell ref="A12:P12"/>
    <mergeCell ref="A13:D13"/>
    <mergeCell ref="E13:M13"/>
    <mergeCell ref="N13:P13"/>
    <mergeCell ref="A17:E17"/>
    <mergeCell ref="F17:P17"/>
  </mergeCells>
  <printOptions horizontalCentered="1"/>
  <pageMargins left="0.39370078740157483" right="0.70866141732283472" top="0.39370078740157483" bottom="0.39370078740157483" header="0.31496062992125984" footer="0.31496062992125984"/>
  <pageSetup paperSize="9" scale="3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G121"/>
  <sheetViews>
    <sheetView showGridLines="0" workbookViewId="0">
      <pane ySplit="22" topLeftCell="A23" activePane="bottomLeft" state="frozenSplit"/>
      <selection pane="bottomLeft" activeCell="AF120" sqref="A1:AG120"/>
    </sheetView>
  </sheetViews>
  <sheetFormatPr defaultRowHeight="13.2" x14ac:dyDescent="0.25"/>
  <cols>
    <col min="1" max="1" width="0.5546875" style="146" customWidth="1"/>
    <col min="2" max="2" width="1.33203125" style="146" customWidth="1"/>
    <col min="3" max="3" width="9.5546875" style="146" customWidth="1"/>
    <col min="4" max="4" width="5.88671875" style="146" customWidth="1"/>
    <col min="5" max="5" width="5.6640625" style="146" customWidth="1"/>
    <col min="6" max="6" width="15.6640625" style="146" customWidth="1"/>
    <col min="7" max="7" width="9.5546875" style="146" customWidth="1"/>
    <col min="8" max="8" width="1.6640625" style="146" customWidth="1"/>
    <col min="9" max="9" width="0.44140625" style="146" customWidth="1"/>
    <col min="10" max="10" width="3.88671875" style="146" customWidth="1"/>
    <col min="11" max="11" width="10.6640625" style="146" customWidth="1"/>
    <col min="12" max="12" width="8.33203125" style="146" customWidth="1"/>
    <col min="13" max="13" width="1.6640625" style="146" customWidth="1"/>
    <col min="14" max="14" width="4.88671875" style="146" customWidth="1"/>
    <col min="15" max="15" width="2.44140625" style="146" customWidth="1"/>
    <col min="16" max="16" width="1.109375" style="146" customWidth="1"/>
    <col min="17" max="17" width="1" style="146" customWidth="1"/>
    <col min="18" max="18" width="13.6640625" style="146" customWidth="1"/>
    <col min="19" max="19" width="3.88671875" style="146" customWidth="1"/>
    <col min="20" max="20" width="0.33203125" style="146" customWidth="1"/>
    <col min="21" max="21" width="0.109375" style="146" customWidth="1"/>
    <col min="22" max="22" width="0.5546875" style="146" customWidth="1"/>
    <col min="23" max="23" width="0.33203125" style="146" customWidth="1"/>
    <col min="24" max="24" width="0.109375" style="146" customWidth="1"/>
    <col min="25" max="25" width="5.5546875" style="146" customWidth="1"/>
    <col min="26" max="26" width="7.33203125" style="146" customWidth="1"/>
    <col min="27" max="27" width="0.44140625" style="146" customWidth="1"/>
    <col min="28" max="28" width="0.109375" style="146" customWidth="1"/>
    <col min="29" max="29" width="1" style="146" customWidth="1"/>
    <col min="30" max="30" width="0.44140625" style="146" customWidth="1"/>
    <col min="31" max="31" width="6.88671875" style="146" customWidth="1"/>
    <col min="32" max="32" width="9.109375" style="146" customWidth="1"/>
    <col min="33" max="33" width="0.88671875" style="146" customWidth="1"/>
    <col min="34" max="34" width="0" style="146" hidden="1" customWidth="1"/>
    <col min="35" max="35" width="1.33203125" style="146" customWidth="1"/>
    <col min="36" max="256" width="8.88671875" style="146"/>
    <col min="257" max="257" width="0.5546875" style="146" customWidth="1"/>
    <col min="258" max="258" width="1.33203125" style="146" customWidth="1"/>
    <col min="259" max="259" width="9.5546875" style="146" customWidth="1"/>
    <col min="260" max="260" width="5.88671875" style="146" customWidth="1"/>
    <col min="261" max="261" width="5.6640625" style="146" customWidth="1"/>
    <col min="262" max="262" width="15.6640625" style="146" customWidth="1"/>
    <col min="263" max="263" width="9.5546875" style="146" customWidth="1"/>
    <col min="264" max="264" width="1.6640625" style="146" customWidth="1"/>
    <col min="265" max="265" width="0.44140625" style="146" customWidth="1"/>
    <col min="266" max="266" width="3.88671875" style="146" customWidth="1"/>
    <col min="267" max="267" width="10.6640625" style="146" customWidth="1"/>
    <col min="268" max="268" width="8.33203125" style="146" customWidth="1"/>
    <col min="269" max="269" width="1.6640625" style="146" customWidth="1"/>
    <col min="270" max="270" width="4.88671875" style="146" customWidth="1"/>
    <col min="271" max="271" width="2.44140625" style="146" customWidth="1"/>
    <col min="272" max="272" width="1.109375" style="146" customWidth="1"/>
    <col min="273" max="273" width="1" style="146" customWidth="1"/>
    <col min="274" max="274" width="13.6640625" style="146" customWidth="1"/>
    <col min="275" max="275" width="3.88671875" style="146" customWidth="1"/>
    <col min="276" max="276" width="0.33203125" style="146" customWidth="1"/>
    <col min="277" max="277" width="0.109375" style="146" customWidth="1"/>
    <col min="278" max="278" width="0.5546875" style="146" customWidth="1"/>
    <col min="279" max="279" width="0.33203125" style="146" customWidth="1"/>
    <col min="280" max="280" width="0.109375" style="146" customWidth="1"/>
    <col min="281" max="281" width="5.5546875" style="146" customWidth="1"/>
    <col min="282" max="282" width="7.33203125" style="146" customWidth="1"/>
    <col min="283" max="283" width="0.44140625" style="146" customWidth="1"/>
    <col min="284" max="284" width="0.109375" style="146" customWidth="1"/>
    <col min="285" max="285" width="1" style="146" customWidth="1"/>
    <col min="286" max="286" width="0.44140625" style="146" customWidth="1"/>
    <col min="287" max="287" width="6.88671875" style="146" customWidth="1"/>
    <col min="288" max="288" width="9.109375" style="146" customWidth="1"/>
    <col min="289" max="289" width="0.88671875" style="146" customWidth="1"/>
    <col min="290" max="290" width="0" style="146" hidden="1" customWidth="1"/>
    <col min="291" max="291" width="1.33203125" style="146" customWidth="1"/>
    <col min="292" max="512" width="8.88671875" style="146"/>
    <col min="513" max="513" width="0.5546875" style="146" customWidth="1"/>
    <col min="514" max="514" width="1.33203125" style="146" customWidth="1"/>
    <col min="515" max="515" width="9.5546875" style="146" customWidth="1"/>
    <col min="516" max="516" width="5.88671875" style="146" customWidth="1"/>
    <col min="517" max="517" width="5.6640625" style="146" customWidth="1"/>
    <col min="518" max="518" width="15.6640625" style="146" customWidth="1"/>
    <col min="519" max="519" width="9.5546875" style="146" customWidth="1"/>
    <col min="520" max="520" width="1.6640625" style="146" customWidth="1"/>
    <col min="521" max="521" width="0.44140625" style="146" customWidth="1"/>
    <col min="522" max="522" width="3.88671875" style="146" customWidth="1"/>
    <col min="523" max="523" width="10.6640625" style="146" customWidth="1"/>
    <col min="524" max="524" width="8.33203125" style="146" customWidth="1"/>
    <col min="525" max="525" width="1.6640625" style="146" customWidth="1"/>
    <col min="526" max="526" width="4.88671875" style="146" customWidth="1"/>
    <col min="527" max="527" width="2.44140625" style="146" customWidth="1"/>
    <col min="528" max="528" width="1.109375" style="146" customWidth="1"/>
    <col min="529" max="529" width="1" style="146" customWidth="1"/>
    <col min="530" max="530" width="13.6640625" style="146" customWidth="1"/>
    <col min="531" max="531" width="3.88671875" style="146" customWidth="1"/>
    <col min="532" max="532" width="0.33203125" style="146" customWidth="1"/>
    <col min="533" max="533" width="0.109375" style="146" customWidth="1"/>
    <col min="534" max="534" width="0.5546875" style="146" customWidth="1"/>
    <col min="535" max="535" width="0.33203125" style="146" customWidth="1"/>
    <col min="536" max="536" width="0.109375" style="146" customWidth="1"/>
    <col min="537" max="537" width="5.5546875" style="146" customWidth="1"/>
    <col min="538" max="538" width="7.33203125" style="146" customWidth="1"/>
    <col min="539" max="539" width="0.44140625" style="146" customWidth="1"/>
    <col min="540" max="540" width="0.109375" style="146" customWidth="1"/>
    <col min="541" max="541" width="1" style="146" customWidth="1"/>
    <col min="542" max="542" width="0.44140625" style="146" customWidth="1"/>
    <col min="543" max="543" width="6.88671875" style="146" customWidth="1"/>
    <col min="544" max="544" width="9.109375" style="146" customWidth="1"/>
    <col min="545" max="545" width="0.88671875" style="146" customWidth="1"/>
    <col min="546" max="546" width="0" style="146" hidden="1" customWidth="1"/>
    <col min="547" max="547" width="1.33203125" style="146" customWidth="1"/>
    <col min="548" max="768" width="8.88671875" style="146"/>
    <col min="769" max="769" width="0.5546875" style="146" customWidth="1"/>
    <col min="770" max="770" width="1.33203125" style="146" customWidth="1"/>
    <col min="771" max="771" width="9.5546875" style="146" customWidth="1"/>
    <col min="772" max="772" width="5.88671875" style="146" customWidth="1"/>
    <col min="773" max="773" width="5.6640625" style="146" customWidth="1"/>
    <col min="774" max="774" width="15.6640625" style="146" customWidth="1"/>
    <col min="775" max="775" width="9.5546875" style="146" customWidth="1"/>
    <col min="776" max="776" width="1.6640625" style="146" customWidth="1"/>
    <col min="777" max="777" width="0.44140625" style="146" customWidth="1"/>
    <col min="778" max="778" width="3.88671875" style="146" customWidth="1"/>
    <col min="779" max="779" width="10.6640625" style="146" customWidth="1"/>
    <col min="780" max="780" width="8.33203125" style="146" customWidth="1"/>
    <col min="781" max="781" width="1.6640625" style="146" customWidth="1"/>
    <col min="782" max="782" width="4.88671875" style="146" customWidth="1"/>
    <col min="783" max="783" width="2.44140625" style="146" customWidth="1"/>
    <col min="784" max="784" width="1.109375" style="146" customWidth="1"/>
    <col min="785" max="785" width="1" style="146" customWidth="1"/>
    <col min="786" max="786" width="13.6640625" style="146" customWidth="1"/>
    <col min="787" max="787" width="3.88671875" style="146" customWidth="1"/>
    <col min="788" max="788" width="0.33203125" style="146" customWidth="1"/>
    <col min="789" max="789" width="0.109375" style="146" customWidth="1"/>
    <col min="790" max="790" width="0.5546875" style="146" customWidth="1"/>
    <col min="791" max="791" width="0.33203125" style="146" customWidth="1"/>
    <col min="792" max="792" width="0.109375" style="146" customWidth="1"/>
    <col min="793" max="793" width="5.5546875" style="146" customWidth="1"/>
    <col min="794" max="794" width="7.33203125" style="146" customWidth="1"/>
    <col min="795" max="795" width="0.44140625" style="146" customWidth="1"/>
    <col min="796" max="796" width="0.109375" style="146" customWidth="1"/>
    <col min="797" max="797" width="1" style="146" customWidth="1"/>
    <col min="798" max="798" width="0.44140625" style="146" customWidth="1"/>
    <col min="799" max="799" width="6.88671875" style="146" customWidth="1"/>
    <col min="800" max="800" width="9.109375" style="146" customWidth="1"/>
    <col min="801" max="801" width="0.88671875" style="146" customWidth="1"/>
    <col min="802" max="802" width="0" style="146" hidden="1" customWidth="1"/>
    <col min="803" max="803" width="1.33203125" style="146" customWidth="1"/>
    <col min="804" max="1024" width="8.88671875" style="146"/>
    <col min="1025" max="1025" width="0.5546875" style="146" customWidth="1"/>
    <col min="1026" max="1026" width="1.33203125" style="146" customWidth="1"/>
    <col min="1027" max="1027" width="9.5546875" style="146" customWidth="1"/>
    <col min="1028" max="1028" width="5.88671875" style="146" customWidth="1"/>
    <col min="1029" max="1029" width="5.6640625" style="146" customWidth="1"/>
    <col min="1030" max="1030" width="15.6640625" style="146" customWidth="1"/>
    <col min="1031" max="1031" width="9.5546875" style="146" customWidth="1"/>
    <col min="1032" max="1032" width="1.6640625" style="146" customWidth="1"/>
    <col min="1033" max="1033" width="0.44140625" style="146" customWidth="1"/>
    <col min="1034" max="1034" width="3.88671875" style="146" customWidth="1"/>
    <col min="1035" max="1035" width="10.6640625" style="146" customWidth="1"/>
    <col min="1036" max="1036" width="8.33203125" style="146" customWidth="1"/>
    <col min="1037" max="1037" width="1.6640625" style="146" customWidth="1"/>
    <col min="1038" max="1038" width="4.88671875" style="146" customWidth="1"/>
    <col min="1039" max="1039" width="2.44140625" style="146" customWidth="1"/>
    <col min="1040" max="1040" width="1.109375" style="146" customWidth="1"/>
    <col min="1041" max="1041" width="1" style="146" customWidth="1"/>
    <col min="1042" max="1042" width="13.6640625" style="146" customWidth="1"/>
    <col min="1043" max="1043" width="3.88671875" style="146" customWidth="1"/>
    <col min="1044" max="1044" width="0.33203125" style="146" customWidth="1"/>
    <col min="1045" max="1045" width="0.109375" style="146" customWidth="1"/>
    <col min="1046" max="1046" width="0.5546875" style="146" customWidth="1"/>
    <col min="1047" max="1047" width="0.33203125" style="146" customWidth="1"/>
    <col min="1048" max="1048" width="0.109375" style="146" customWidth="1"/>
    <col min="1049" max="1049" width="5.5546875" style="146" customWidth="1"/>
    <col min="1050" max="1050" width="7.33203125" style="146" customWidth="1"/>
    <col min="1051" max="1051" width="0.44140625" style="146" customWidth="1"/>
    <col min="1052" max="1052" width="0.109375" style="146" customWidth="1"/>
    <col min="1053" max="1053" width="1" style="146" customWidth="1"/>
    <col min="1054" max="1054" width="0.44140625" style="146" customWidth="1"/>
    <col min="1055" max="1055" width="6.88671875" style="146" customWidth="1"/>
    <col min="1056" max="1056" width="9.109375" style="146" customWidth="1"/>
    <col min="1057" max="1057" width="0.88671875" style="146" customWidth="1"/>
    <col min="1058" max="1058" width="0" style="146" hidden="1" customWidth="1"/>
    <col min="1059" max="1059" width="1.33203125" style="146" customWidth="1"/>
    <col min="1060" max="1280" width="8.88671875" style="146"/>
    <col min="1281" max="1281" width="0.5546875" style="146" customWidth="1"/>
    <col min="1282" max="1282" width="1.33203125" style="146" customWidth="1"/>
    <col min="1283" max="1283" width="9.5546875" style="146" customWidth="1"/>
    <col min="1284" max="1284" width="5.88671875" style="146" customWidth="1"/>
    <col min="1285" max="1285" width="5.6640625" style="146" customWidth="1"/>
    <col min="1286" max="1286" width="15.6640625" style="146" customWidth="1"/>
    <col min="1287" max="1287" width="9.5546875" style="146" customWidth="1"/>
    <col min="1288" max="1288" width="1.6640625" style="146" customWidth="1"/>
    <col min="1289" max="1289" width="0.44140625" style="146" customWidth="1"/>
    <col min="1290" max="1290" width="3.88671875" style="146" customWidth="1"/>
    <col min="1291" max="1291" width="10.6640625" style="146" customWidth="1"/>
    <col min="1292" max="1292" width="8.33203125" style="146" customWidth="1"/>
    <col min="1293" max="1293" width="1.6640625" style="146" customWidth="1"/>
    <col min="1294" max="1294" width="4.88671875" style="146" customWidth="1"/>
    <col min="1295" max="1295" width="2.44140625" style="146" customWidth="1"/>
    <col min="1296" max="1296" width="1.109375" style="146" customWidth="1"/>
    <col min="1297" max="1297" width="1" style="146" customWidth="1"/>
    <col min="1298" max="1298" width="13.6640625" style="146" customWidth="1"/>
    <col min="1299" max="1299" width="3.88671875" style="146" customWidth="1"/>
    <col min="1300" max="1300" width="0.33203125" style="146" customWidth="1"/>
    <col min="1301" max="1301" width="0.109375" style="146" customWidth="1"/>
    <col min="1302" max="1302" width="0.5546875" style="146" customWidth="1"/>
    <col min="1303" max="1303" width="0.33203125" style="146" customWidth="1"/>
    <col min="1304" max="1304" width="0.109375" style="146" customWidth="1"/>
    <col min="1305" max="1305" width="5.5546875" style="146" customWidth="1"/>
    <col min="1306" max="1306" width="7.33203125" style="146" customWidth="1"/>
    <col min="1307" max="1307" width="0.44140625" style="146" customWidth="1"/>
    <col min="1308" max="1308" width="0.109375" style="146" customWidth="1"/>
    <col min="1309" max="1309" width="1" style="146" customWidth="1"/>
    <col min="1310" max="1310" width="0.44140625" style="146" customWidth="1"/>
    <col min="1311" max="1311" width="6.88671875" style="146" customWidth="1"/>
    <col min="1312" max="1312" width="9.109375" style="146" customWidth="1"/>
    <col min="1313" max="1313" width="0.88671875" style="146" customWidth="1"/>
    <col min="1314" max="1314" width="0" style="146" hidden="1" customWidth="1"/>
    <col min="1315" max="1315" width="1.33203125" style="146" customWidth="1"/>
    <col min="1316" max="1536" width="8.88671875" style="146"/>
    <col min="1537" max="1537" width="0.5546875" style="146" customWidth="1"/>
    <col min="1538" max="1538" width="1.33203125" style="146" customWidth="1"/>
    <col min="1539" max="1539" width="9.5546875" style="146" customWidth="1"/>
    <col min="1540" max="1540" width="5.88671875" style="146" customWidth="1"/>
    <col min="1541" max="1541" width="5.6640625" style="146" customWidth="1"/>
    <col min="1542" max="1542" width="15.6640625" style="146" customWidth="1"/>
    <col min="1543" max="1543" width="9.5546875" style="146" customWidth="1"/>
    <col min="1544" max="1544" width="1.6640625" style="146" customWidth="1"/>
    <col min="1545" max="1545" width="0.44140625" style="146" customWidth="1"/>
    <col min="1546" max="1546" width="3.88671875" style="146" customWidth="1"/>
    <col min="1547" max="1547" width="10.6640625" style="146" customWidth="1"/>
    <col min="1548" max="1548" width="8.33203125" style="146" customWidth="1"/>
    <col min="1549" max="1549" width="1.6640625" style="146" customWidth="1"/>
    <col min="1550" max="1550" width="4.88671875" style="146" customWidth="1"/>
    <col min="1551" max="1551" width="2.44140625" style="146" customWidth="1"/>
    <col min="1552" max="1552" width="1.109375" style="146" customWidth="1"/>
    <col min="1553" max="1553" width="1" style="146" customWidth="1"/>
    <col min="1554" max="1554" width="13.6640625" style="146" customWidth="1"/>
    <col min="1555" max="1555" width="3.88671875" style="146" customWidth="1"/>
    <col min="1556" max="1556" width="0.33203125" style="146" customWidth="1"/>
    <col min="1557" max="1557" width="0.109375" style="146" customWidth="1"/>
    <col min="1558" max="1558" width="0.5546875" style="146" customWidth="1"/>
    <col min="1559" max="1559" width="0.33203125" style="146" customWidth="1"/>
    <col min="1560" max="1560" width="0.109375" style="146" customWidth="1"/>
    <col min="1561" max="1561" width="5.5546875" style="146" customWidth="1"/>
    <col min="1562" max="1562" width="7.33203125" style="146" customWidth="1"/>
    <col min="1563" max="1563" width="0.44140625" style="146" customWidth="1"/>
    <col min="1564" max="1564" width="0.109375" style="146" customWidth="1"/>
    <col min="1565" max="1565" width="1" style="146" customWidth="1"/>
    <col min="1566" max="1566" width="0.44140625" style="146" customWidth="1"/>
    <col min="1567" max="1567" width="6.88671875" style="146" customWidth="1"/>
    <col min="1568" max="1568" width="9.109375" style="146" customWidth="1"/>
    <col min="1569" max="1569" width="0.88671875" style="146" customWidth="1"/>
    <col min="1570" max="1570" width="0" style="146" hidden="1" customWidth="1"/>
    <col min="1571" max="1571" width="1.33203125" style="146" customWidth="1"/>
    <col min="1572" max="1792" width="8.88671875" style="146"/>
    <col min="1793" max="1793" width="0.5546875" style="146" customWidth="1"/>
    <col min="1794" max="1794" width="1.33203125" style="146" customWidth="1"/>
    <col min="1795" max="1795" width="9.5546875" style="146" customWidth="1"/>
    <col min="1796" max="1796" width="5.88671875" style="146" customWidth="1"/>
    <col min="1797" max="1797" width="5.6640625" style="146" customWidth="1"/>
    <col min="1798" max="1798" width="15.6640625" style="146" customWidth="1"/>
    <col min="1799" max="1799" width="9.5546875" style="146" customWidth="1"/>
    <col min="1800" max="1800" width="1.6640625" style="146" customWidth="1"/>
    <col min="1801" max="1801" width="0.44140625" style="146" customWidth="1"/>
    <col min="1802" max="1802" width="3.88671875" style="146" customWidth="1"/>
    <col min="1803" max="1803" width="10.6640625" style="146" customWidth="1"/>
    <col min="1804" max="1804" width="8.33203125" style="146" customWidth="1"/>
    <col min="1805" max="1805" width="1.6640625" style="146" customWidth="1"/>
    <col min="1806" max="1806" width="4.88671875" style="146" customWidth="1"/>
    <col min="1807" max="1807" width="2.44140625" style="146" customWidth="1"/>
    <col min="1808" max="1808" width="1.109375" style="146" customWidth="1"/>
    <col min="1809" max="1809" width="1" style="146" customWidth="1"/>
    <col min="1810" max="1810" width="13.6640625" style="146" customWidth="1"/>
    <col min="1811" max="1811" width="3.88671875" style="146" customWidth="1"/>
    <col min="1812" max="1812" width="0.33203125" style="146" customWidth="1"/>
    <col min="1813" max="1813" width="0.109375" style="146" customWidth="1"/>
    <col min="1814" max="1814" width="0.5546875" style="146" customWidth="1"/>
    <col min="1815" max="1815" width="0.33203125" style="146" customWidth="1"/>
    <col min="1816" max="1816" width="0.109375" style="146" customWidth="1"/>
    <col min="1817" max="1817" width="5.5546875" style="146" customWidth="1"/>
    <col min="1818" max="1818" width="7.33203125" style="146" customWidth="1"/>
    <col min="1819" max="1819" width="0.44140625" style="146" customWidth="1"/>
    <col min="1820" max="1820" width="0.109375" style="146" customWidth="1"/>
    <col min="1821" max="1821" width="1" style="146" customWidth="1"/>
    <col min="1822" max="1822" width="0.44140625" style="146" customWidth="1"/>
    <col min="1823" max="1823" width="6.88671875" style="146" customWidth="1"/>
    <col min="1824" max="1824" width="9.109375" style="146" customWidth="1"/>
    <col min="1825" max="1825" width="0.88671875" style="146" customWidth="1"/>
    <col min="1826" max="1826" width="0" style="146" hidden="1" customWidth="1"/>
    <col min="1827" max="1827" width="1.33203125" style="146" customWidth="1"/>
    <col min="1828" max="2048" width="8.88671875" style="146"/>
    <col min="2049" max="2049" width="0.5546875" style="146" customWidth="1"/>
    <col min="2050" max="2050" width="1.33203125" style="146" customWidth="1"/>
    <col min="2051" max="2051" width="9.5546875" style="146" customWidth="1"/>
    <col min="2052" max="2052" width="5.88671875" style="146" customWidth="1"/>
    <col min="2053" max="2053" width="5.6640625" style="146" customWidth="1"/>
    <col min="2054" max="2054" width="15.6640625" style="146" customWidth="1"/>
    <col min="2055" max="2055" width="9.5546875" style="146" customWidth="1"/>
    <col min="2056" max="2056" width="1.6640625" style="146" customWidth="1"/>
    <col min="2057" max="2057" width="0.44140625" style="146" customWidth="1"/>
    <col min="2058" max="2058" width="3.88671875" style="146" customWidth="1"/>
    <col min="2059" max="2059" width="10.6640625" style="146" customWidth="1"/>
    <col min="2060" max="2060" width="8.33203125" style="146" customWidth="1"/>
    <col min="2061" max="2061" width="1.6640625" style="146" customWidth="1"/>
    <col min="2062" max="2062" width="4.88671875" style="146" customWidth="1"/>
    <col min="2063" max="2063" width="2.44140625" style="146" customWidth="1"/>
    <col min="2064" max="2064" width="1.109375" style="146" customWidth="1"/>
    <col min="2065" max="2065" width="1" style="146" customWidth="1"/>
    <col min="2066" max="2066" width="13.6640625" style="146" customWidth="1"/>
    <col min="2067" max="2067" width="3.88671875" style="146" customWidth="1"/>
    <col min="2068" max="2068" width="0.33203125" style="146" customWidth="1"/>
    <col min="2069" max="2069" width="0.109375" style="146" customWidth="1"/>
    <col min="2070" max="2070" width="0.5546875" style="146" customWidth="1"/>
    <col min="2071" max="2071" width="0.33203125" style="146" customWidth="1"/>
    <col min="2072" max="2072" width="0.109375" style="146" customWidth="1"/>
    <col min="2073" max="2073" width="5.5546875" style="146" customWidth="1"/>
    <col min="2074" max="2074" width="7.33203125" style="146" customWidth="1"/>
    <col min="2075" max="2075" width="0.44140625" style="146" customWidth="1"/>
    <col min="2076" max="2076" width="0.109375" style="146" customWidth="1"/>
    <col min="2077" max="2077" width="1" style="146" customWidth="1"/>
    <col min="2078" max="2078" width="0.44140625" style="146" customWidth="1"/>
    <col min="2079" max="2079" width="6.88671875" style="146" customWidth="1"/>
    <col min="2080" max="2080" width="9.109375" style="146" customWidth="1"/>
    <col min="2081" max="2081" width="0.88671875" style="146" customWidth="1"/>
    <col min="2082" max="2082" width="0" style="146" hidden="1" customWidth="1"/>
    <col min="2083" max="2083" width="1.33203125" style="146" customWidth="1"/>
    <col min="2084" max="2304" width="8.88671875" style="146"/>
    <col min="2305" max="2305" width="0.5546875" style="146" customWidth="1"/>
    <col min="2306" max="2306" width="1.33203125" style="146" customWidth="1"/>
    <col min="2307" max="2307" width="9.5546875" style="146" customWidth="1"/>
    <col min="2308" max="2308" width="5.88671875" style="146" customWidth="1"/>
    <col min="2309" max="2309" width="5.6640625" style="146" customWidth="1"/>
    <col min="2310" max="2310" width="15.6640625" style="146" customWidth="1"/>
    <col min="2311" max="2311" width="9.5546875" style="146" customWidth="1"/>
    <col min="2312" max="2312" width="1.6640625" style="146" customWidth="1"/>
    <col min="2313" max="2313" width="0.44140625" style="146" customWidth="1"/>
    <col min="2314" max="2314" width="3.88671875" style="146" customWidth="1"/>
    <col min="2315" max="2315" width="10.6640625" style="146" customWidth="1"/>
    <col min="2316" max="2316" width="8.33203125" style="146" customWidth="1"/>
    <col min="2317" max="2317" width="1.6640625" style="146" customWidth="1"/>
    <col min="2318" max="2318" width="4.88671875" style="146" customWidth="1"/>
    <col min="2319" max="2319" width="2.44140625" style="146" customWidth="1"/>
    <col min="2320" max="2320" width="1.109375" style="146" customWidth="1"/>
    <col min="2321" max="2321" width="1" style="146" customWidth="1"/>
    <col min="2322" max="2322" width="13.6640625" style="146" customWidth="1"/>
    <col min="2323" max="2323" width="3.88671875" style="146" customWidth="1"/>
    <col min="2324" max="2324" width="0.33203125" style="146" customWidth="1"/>
    <col min="2325" max="2325" width="0.109375" style="146" customWidth="1"/>
    <col min="2326" max="2326" width="0.5546875" style="146" customWidth="1"/>
    <col min="2327" max="2327" width="0.33203125" style="146" customWidth="1"/>
    <col min="2328" max="2328" width="0.109375" style="146" customWidth="1"/>
    <col min="2329" max="2329" width="5.5546875" style="146" customWidth="1"/>
    <col min="2330" max="2330" width="7.33203125" style="146" customWidth="1"/>
    <col min="2331" max="2331" width="0.44140625" style="146" customWidth="1"/>
    <col min="2332" max="2332" width="0.109375" style="146" customWidth="1"/>
    <col min="2333" max="2333" width="1" style="146" customWidth="1"/>
    <col min="2334" max="2334" width="0.44140625" style="146" customWidth="1"/>
    <col min="2335" max="2335" width="6.88671875" style="146" customWidth="1"/>
    <col min="2336" max="2336" width="9.109375" style="146" customWidth="1"/>
    <col min="2337" max="2337" width="0.88671875" style="146" customWidth="1"/>
    <col min="2338" max="2338" width="0" style="146" hidden="1" customWidth="1"/>
    <col min="2339" max="2339" width="1.33203125" style="146" customWidth="1"/>
    <col min="2340" max="2560" width="8.88671875" style="146"/>
    <col min="2561" max="2561" width="0.5546875" style="146" customWidth="1"/>
    <col min="2562" max="2562" width="1.33203125" style="146" customWidth="1"/>
    <col min="2563" max="2563" width="9.5546875" style="146" customWidth="1"/>
    <col min="2564" max="2564" width="5.88671875" style="146" customWidth="1"/>
    <col min="2565" max="2565" width="5.6640625" style="146" customWidth="1"/>
    <col min="2566" max="2566" width="15.6640625" style="146" customWidth="1"/>
    <col min="2567" max="2567" width="9.5546875" style="146" customWidth="1"/>
    <col min="2568" max="2568" width="1.6640625" style="146" customWidth="1"/>
    <col min="2569" max="2569" width="0.44140625" style="146" customWidth="1"/>
    <col min="2570" max="2570" width="3.88671875" style="146" customWidth="1"/>
    <col min="2571" max="2571" width="10.6640625" style="146" customWidth="1"/>
    <col min="2572" max="2572" width="8.33203125" style="146" customWidth="1"/>
    <col min="2573" max="2573" width="1.6640625" style="146" customWidth="1"/>
    <col min="2574" max="2574" width="4.88671875" style="146" customWidth="1"/>
    <col min="2575" max="2575" width="2.44140625" style="146" customWidth="1"/>
    <col min="2576" max="2576" width="1.109375" style="146" customWidth="1"/>
    <col min="2577" max="2577" width="1" style="146" customWidth="1"/>
    <col min="2578" max="2578" width="13.6640625" style="146" customWidth="1"/>
    <col min="2579" max="2579" width="3.88671875" style="146" customWidth="1"/>
    <col min="2580" max="2580" width="0.33203125" style="146" customWidth="1"/>
    <col min="2581" max="2581" width="0.109375" style="146" customWidth="1"/>
    <col min="2582" max="2582" width="0.5546875" style="146" customWidth="1"/>
    <col min="2583" max="2583" width="0.33203125" style="146" customWidth="1"/>
    <col min="2584" max="2584" width="0.109375" style="146" customWidth="1"/>
    <col min="2585" max="2585" width="5.5546875" style="146" customWidth="1"/>
    <col min="2586" max="2586" width="7.33203125" style="146" customWidth="1"/>
    <col min="2587" max="2587" width="0.44140625" style="146" customWidth="1"/>
    <col min="2588" max="2588" width="0.109375" style="146" customWidth="1"/>
    <col min="2589" max="2589" width="1" style="146" customWidth="1"/>
    <col min="2590" max="2590" width="0.44140625" style="146" customWidth="1"/>
    <col min="2591" max="2591" width="6.88671875" style="146" customWidth="1"/>
    <col min="2592" max="2592" width="9.109375" style="146" customWidth="1"/>
    <col min="2593" max="2593" width="0.88671875" style="146" customWidth="1"/>
    <col min="2594" max="2594" width="0" style="146" hidden="1" customWidth="1"/>
    <col min="2595" max="2595" width="1.33203125" style="146" customWidth="1"/>
    <col min="2596" max="2816" width="8.88671875" style="146"/>
    <col min="2817" max="2817" width="0.5546875" style="146" customWidth="1"/>
    <col min="2818" max="2818" width="1.33203125" style="146" customWidth="1"/>
    <col min="2819" max="2819" width="9.5546875" style="146" customWidth="1"/>
    <col min="2820" max="2820" width="5.88671875" style="146" customWidth="1"/>
    <col min="2821" max="2821" width="5.6640625" style="146" customWidth="1"/>
    <col min="2822" max="2822" width="15.6640625" style="146" customWidth="1"/>
    <col min="2823" max="2823" width="9.5546875" style="146" customWidth="1"/>
    <col min="2824" max="2824" width="1.6640625" style="146" customWidth="1"/>
    <col min="2825" max="2825" width="0.44140625" style="146" customWidth="1"/>
    <col min="2826" max="2826" width="3.88671875" style="146" customWidth="1"/>
    <col min="2827" max="2827" width="10.6640625" style="146" customWidth="1"/>
    <col min="2828" max="2828" width="8.33203125" style="146" customWidth="1"/>
    <col min="2829" max="2829" width="1.6640625" style="146" customWidth="1"/>
    <col min="2830" max="2830" width="4.88671875" style="146" customWidth="1"/>
    <col min="2831" max="2831" width="2.44140625" style="146" customWidth="1"/>
    <col min="2832" max="2832" width="1.109375" style="146" customWidth="1"/>
    <col min="2833" max="2833" width="1" style="146" customWidth="1"/>
    <col min="2834" max="2834" width="13.6640625" style="146" customWidth="1"/>
    <col min="2835" max="2835" width="3.88671875" style="146" customWidth="1"/>
    <col min="2836" max="2836" width="0.33203125" style="146" customWidth="1"/>
    <col min="2837" max="2837" width="0.109375" style="146" customWidth="1"/>
    <col min="2838" max="2838" width="0.5546875" style="146" customWidth="1"/>
    <col min="2839" max="2839" width="0.33203125" style="146" customWidth="1"/>
    <col min="2840" max="2840" width="0.109375" style="146" customWidth="1"/>
    <col min="2841" max="2841" width="5.5546875" style="146" customWidth="1"/>
    <col min="2842" max="2842" width="7.33203125" style="146" customWidth="1"/>
    <col min="2843" max="2843" width="0.44140625" style="146" customWidth="1"/>
    <col min="2844" max="2844" width="0.109375" style="146" customWidth="1"/>
    <col min="2845" max="2845" width="1" style="146" customWidth="1"/>
    <col min="2846" max="2846" width="0.44140625" style="146" customWidth="1"/>
    <col min="2847" max="2847" width="6.88671875" style="146" customWidth="1"/>
    <col min="2848" max="2848" width="9.109375" style="146" customWidth="1"/>
    <col min="2849" max="2849" width="0.88671875" style="146" customWidth="1"/>
    <col min="2850" max="2850" width="0" style="146" hidden="1" customWidth="1"/>
    <col min="2851" max="2851" width="1.33203125" style="146" customWidth="1"/>
    <col min="2852" max="3072" width="8.88671875" style="146"/>
    <col min="3073" max="3073" width="0.5546875" style="146" customWidth="1"/>
    <col min="3074" max="3074" width="1.33203125" style="146" customWidth="1"/>
    <col min="3075" max="3075" width="9.5546875" style="146" customWidth="1"/>
    <col min="3076" max="3076" width="5.88671875" style="146" customWidth="1"/>
    <col min="3077" max="3077" width="5.6640625" style="146" customWidth="1"/>
    <col min="3078" max="3078" width="15.6640625" style="146" customWidth="1"/>
    <col min="3079" max="3079" width="9.5546875" style="146" customWidth="1"/>
    <col min="3080" max="3080" width="1.6640625" style="146" customWidth="1"/>
    <col min="3081" max="3081" width="0.44140625" style="146" customWidth="1"/>
    <col min="3082" max="3082" width="3.88671875" style="146" customWidth="1"/>
    <col min="3083" max="3083" width="10.6640625" style="146" customWidth="1"/>
    <col min="3084" max="3084" width="8.33203125" style="146" customWidth="1"/>
    <col min="3085" max="3085" width="1.6640625" style="146" customWidth="1"/>
    <col min="3086" max="3086" width="4.88671875" style="146" customWidth="1"/>
    <col min="3087" max="3087" width="2.44140625" style="146" customWidth="1"/>
    <col min="3088" max="3088" width="1.109375" style="146" customWidth="1"/>
    <col min="3089" max="3089" width="1" style="146" customWidth="1"/>
    <col min="3090" max="3090" width="13.6640625" style="146" customWidth="1"/>
    <col min="3091" max="3091" width="3.88671875" style="146" customWidth="1"/>
    <col min="3092" max="3092" width="0.33203125" style="146" customWidth="1"/>
    <col min="3093" max="3093" width="0.109375" style="146" customWidth="1"/>
    <col min="3094" max="3094" width="0.5546875" style="146" customWidth="1"/>
    <col min="3095" max="3095" width="0.33203125" style="146" customWidth="1"/>
    <col min="3096" max="3096" width="0.109375" style="146" customWidth="1"/>
    <col min="3097" max="3097" width="5.5546875" style="146" customWidth="1"/>
    <col min="3098" max="3098" width="7.33203125" style="146" customWidth="1"/>
    <col min="3099" max="3099" width="0.44140625" style="146" customWidth="1"/>
    <col min="3100" max="3100" width="0.109375" style="146" customWidth="1"/>
    <col min="3101" max="3101" width="1" style="146" customWidth="1"/>
    <col min="3102" max="3102" width="0.44140625" style="146" customWidth="1"/>
    <col min="3103" max="3103" width="6.88671875" style="146" customWidth="1"/>
    <col min="3104" max="3104" width="9.109375" style="146" customWidth="1"/>
    <col min="3105" max="3105" width="0.88671875" style="146" customWidth="1"/>
    <col min="3106" max="3106" width="0" style="146" hidden="1" customWidth="1"/>
    <col min="3107" max="3107" width="1.33203125" style="146" customWidth="1"/>
    <col min="3108" max="3328" width="8.88671875" style="146"/>
    <col min="3329" max="3329" width="0.5546875" style="146" customWidth="1"/>
    <col min="3330" max="3330" width="1.33203125" style="146" customWidth="1"/>
    <col min="3331" max="3331" width="9.5546875" style="146" customWidth="1"/>
    <col min="3332" max="3332" width="5.88671875" style="146" customWidth="1"/>
    <col min="3333" max="3333" width="5.6640625" style="146" customWidth="1"/>
    <col min="3334" max="3334" width="15.6640625" style="146" customWidth="1"/>
    <col min="3335" max="3335" width="9.5546875" style="146" customWidth="1"/>
    <col min="3336" max="3336" width="1.6640625" style="146" customWidth="1"/>
    <col min="3337" max="3337" width="0.44140625" style="146" customWidth="1"/>
    <col min="3338" max="3338" width="3.88671875" style="146" customWidth="1"/>
    <col min="3339" max="3339" width="10.6640625" style="146" customWidth="1"/>
    <col min="3340" max="3340" width="8.33203125" style="146" customWidth="1"/>
    <col min="3341" max="3341" width="1.6640625" style="146" customWidth="1"/>
    <col min="3342" max="3342" width="4.88671875" style="146" customWidth="1"/>
    <col min="3343" max="3343" width="2.44140625" style="146" customWidth="1"/>
    <col min="3344" max="3344" width="1.109375" style="146" customWidth="1"/>
    <col min="3345" max="3345" width="1" style="146" customWidth="1"/>
    <col min="3346" max="3346" width="13.6640625" style="146" customWidth="1"/>
    <col min="3347" max="3347" width="3.88671875" style="146" customWidth="1"/>
    <col min="3348" max="3348" width="0.33203125" style="146" customWidth="1"/>
    <col min="3349" max="3349" width="0.109375" style="146" customWidth="1"/>
    <col min="3350" max="3350" width="0.5546875" style="146" customWidth="1"/>
    <col min="3351" max="3351" width="0.33203125" style="146" customWidth="1"/>
    <col min="3352" max="3352" width="0.109375" style="146" customWidth="1"/>
    <col min="3353" max="3353" width="5.5546875" style="146" customWidth="1"/>
    <col min="3354" max="3354" width="7.33203125" style="146" customWidth="1"/>
    <col min="3355" max="3355" width="0.44140625" style="146" customWidth="1"/>
    <col min="3356" max="3356" width="0.109375" style="146" customWidth="1"/>
    <col min="3357" max="3357" width="1" style="146" customWidth="1"/>
    <col min="3358" max="3358" width="0.44140625" style="146" customWidth="1"/>
    <col min="3359" max="3359" width="6.88671875" style="146" customWidth="1"/>
    <col min="3360" max="3360" width="9.109375" style="146" customWidth="1"/>
    <col min="3361" max="3361" width="0.88671875" style="146" customWidth="1"/>
    <col min="3362" max="3362" width="0" style="146" hidden="1" customWidth="1"/>
    <col min="3363" max="3363" width="1.33203125" style="146" customWidth="1"/>
    <col min="3364" max="3584" width="8.88671875" style="146"/>
    <col min="3585" max="3585" width="0.5546875" style="146" customWidth="1"/>
    <col min="3586" max="3586" width="1.33203125" style="146" customWidth="1"/>
    <col min="3587" max="3587" width="9.5546875" style="146" customWidth="1"/>
    <col min="3588" max="3588" width="5.88671875" style="146" customWidth="1"/>
    <col min="3589" max="3589" width="5.6640625" style="146" customWidth="1"/>
    <col min="3590" max="3590" width="15.6640625" style="146" customWidth="1"/>
    <col min="3591" max="3591" width="9.5546875" style="146" customWidth="1"/>
    <col min="3592" max="3592" width="1.6640625" style="146" customWidth="1"/>
    <col min="3593" max="3593" width="0.44140625" style="146" customWidth="1"/>
    <col min="3594" max="3594" width="3.88671875" style="146" customWidth="1"/>
    <col min="3595" max="3595" width="10.6640625" style="146" customWidth="1"/>
    <col min="3596" max="3596" width="8.33203125" style="146" customWidth="1"/>
    <col min="3597" max="3597" width="1.6640625" style="146" customWidth="1"/>
    <col min="3598" max="3598" width="4.88671875" style="146" customWidth="1"/>
    <col min="3599" max="3599" width="2.44140625" style="146" customWidth="1"/>
    <col min="3600" max="3600" width="1.109375" style="146" customWidth="1"/>
    <col min="3601" max="3601" width="1" style="146" customWidth="1"/>
    <col min="3602" max="3602" width="13.6640625" style="146" customWidth="1"/>
    <col min="3603" max="3603" width="3.88671875" style="146" customWidth="1"/>
    <col min="3604" max="3604" width="0.33203125" style="146" customWidth="1"/>
    <col min="3605" max="3605" width="0.109375" style="146" customWidth="1"/>
    <col min="3606" max="3606" width="0.5546875" style="146" customWidth="1"/>
    <col min="3607" max="3607" width="0.33203125" style="146" customWidth="1"/>
    <col min="3608" max="3608" width="0.109375" style="146" customWidth="1"/>
    <col min="3609" max="3609" width="5.5546875" style="146" customWidth="1"/>
    <col min="3610" max="3610" width="7.33203125" style="146" customWidth="1"/>
    <col min="3611" max="3611" width="0.44140625" style="146" customWidth="1"/>
    <col min="3612" max="3612" width="0.109375" style="146" customWidth="1"/>
    <col min="3613" max="3613" width="1" style="146" customWidth="1"/>
    <col min="3614" max="3614" width="0.44140625" style="146" customWidth="1"/>
    <col min="3615" max="3615" width="6.88671875" style="146" customWidth="1"/>
    <col min="3616" max="3616" width="9.109375" style="146" customWidth="1"/>
    <col min="3617" max="3617" width="0.88671875" style="146" customWidth="1"/>
    <col min="3618" max="3618" width="0" style="146" hidden="1" customWidth="1"/>
    <col min="3619" max="3619" width="1.33203125" style="146" customWidth="1"/>
    <col min="3620" max="3840" width="8.88671875" style="146"/>
    <col min="3841" max="3841" width="0.5546875" style="146" customWidth="1"/>
    <col min="3842" max="3842" width="1.33203125" style="146" customWidth="1"/>
    <col min="3843" max="3843" width="9.5546875" style="146" customWidth="1"/>
    <col min="3844" max="3844" width="5.88671875" style="146" customWidth="1"/>
    <col min="3845" max="3845" width="5.6640625" style="146" customWidth="1"/>
    <col min="3846" max="3846" width="15.6640625" style="146" customWidth="1"/>
    <col min="3847" max="3847" width="9.5546875" style="146" customWidth="1"/>
    <col min="3848" max="3848" width="1.6640625" style="146" customWidth="1"/>
    <col min="3849" max="3849" width="0.44140625" style="146" customWidth="1"/>
    <col min="3850" max="3850" width="3.88671875" style="146" customWidth="1"/>
    <col min="3851" max="3851" width="10.6640625" style="146" customWidth="1"/>
    <col min="3852" max="3852" width="8.33203125" style="146" customWidth="1"/>
    <col min="3853" max="3853" width="1.6640625" style="146" customWidth="1"/>
    <col min="3854" max="3854" width="4.88671875" style="146" customWidth="1"/>
    <col min="3855" max="3855" width="2.44140625" style="146" customWidth="1"/>
    <col min="3856" max="3856" width="1.109375" style="146" customWidth="1"/>
    <col min="3857" max="3857" width="1" style="146" customWidth="1"/>
    <col min="3858" max="3858" width="13.6640625" style="146" customWidth="1"/>
    <col min="3859" max="3859" width="3.88671875" style="146" customWidth="1"/>
    <col min="3860" max="3860" width="0.33203125" style="146" customWidth="1"/>
    <col min="3861" max="3861" width="0.109375" style="146" customWidth="1"/>
    <col min="3862" max="3862" width="0.5546875" style="146" customWidth="1"/>
    <col min="3863" max="3863" width="0.33203125" style="146" customWidth="1"/>
    <col min="3864" max="3864" width="0.109375" style="146" customWidth="1"/>
    <col min="3865" max="3865" width="5.5546875" style="146" customWidth="1"/>
    <col min="3866" max="3866" width="7.33203125" style="146" customWidth="1"/>
    <col min="3867" max="3867" width="0.44140625" style="146" customWidth="1"/>
    <col min="3868" max="3868" width="0.109375" style="146" customWidth="1"/>
    <col min="3869" max="3869" width="1" style="146" customWidth="1"/>
    <col min="3870" max="3870" width="0.44140625" style="146" customWidth="1"/>
    <col min="3871" max="3871" width="6.88671875" style="146" customWidth="1"/>
    <col min="3872" max="3872" width="9.109375" style="146" customWidth="1"/>
    <col min="3873" max="3873" width="0.88671875" style="146" customWidth="1"/>
    <col min="3874" max="3874" width="0" style="146" hidden="1" customWidth="1"/>
    <col min="3875" max="3875" width="1.33203125" style="146" customWidth="1"/>
    <col min="3876" max="4096" width="8.88671875" style="146"/>
    <col min="4097" max="4097" width="0.5546875" style="146" customWidth="1"/>
    <col min="4098" max="4098" width="1.33203125" style="146" customWidth="1"/>
    <col min="4099" max="4099" width="9.5546875" style="146" customWidth="1"/>
    <col min="4100" max="4100" width="5.88671875" style="146" customWidth="1"/>
    <col min="4101" max="4101" width="5.6640625" style="146" customWidth="1"/>
    <col min="4102" max="4102" width="15.6640625" style="146" customWidth="1"/>
    <col min="4103" max="4103" width="9.5546875" style="146" customWidth="1"/>
    <col min="4104" max="4104" width="1.6640625" style="146" customWidth="1"/>
    <col min="4105" max="4105" width="0.44140625" style="146" customWidth="1"/>
    <col min="4106" max="4106" width="3.88671875" style="146" customWidth="1"/>
    <col min="4107" max="4107" width="10.6640625" style="146" customWidth="1"/>
    <col min="4108" max="4108" width="8.33203125" style="146" customWidth="1"/>
    <col min="4109" max="4109" width="1.6640625" style="146" customWidth="1"/>
    <col min="4110" max="4110" width="4.88671875" style="146" customWidth="1"/>
    <col min="4111" max="4111" width="2.44140625" style="146" customWidth="1"/>
    <col min="4112" max="4112" width="1.109375" style="146" customWidth="1"/>
    <col min="4113" max="4113" width="1" style="146" customWidth="1"/>
    <col min="4114" max="4114" width="13.6640625" style="146" customWidth="1"/>
    <col min="4115" max="4115" width="3.88671875" style="146" customWidth="1"/>
    <col min="4116" max="4116" width="0.33203125" style="146" customWidth="1"/>
    <col min="4117" max="4117" width="0.109375" style="146" customWidth="1"/>
    <col min="4118" max="4118" width="0.5546875" style="146" customWidth="1"/>
    <col min="4119" max="4119" width="0.33203125" style="146" customWidth="1"/>
    <col min="4120" max="4120" width="0.109375" style="146" customWidth="1"/>
    <col min="4121" max="4121" width="5.5546875" style="146" customWidth="1"/>
    <col min="4122" max="4122" width="7.33203125" style="146" customWidth="1"/>
    <col min="4123" max="4123" width="0.44140625" style="146" customWidth="1"/>
    <col min="4124" max="4124" width="0.109375" style="146" customWidth="1"/>
    <col min="4125" max="4125" width="1" style="146" customWidth="1"/>
    <col min="4126" max="4126" width="0.44140625" style="146" customWidth="1"/>
    <col min="4127" max="4127" width="6.88671875" style="146" customWidth="1"/>
    <col min="4128" max="4128" width="9.109375" style="146" customWidth="1"/>
    <col min="4129" max="4129" width="0.88671875" style="146" customWidth="1"/>
    <col min="4130" max="4130" width="0" style="146" hidden="1" customWidth="1"/>
    <col min="4131" max="4131" width="1.33203125" style="146" customWidth="1"/>
    <col min="4132" max="4352" width="8.88671875" style="146"/>
    <col min="4353" max="4353" width="0.5546875" style="146" customWidth="1"/>
    <col min="4354" max="4354" width="1.33203125" style="146" customWidth="1"/>
    <col min="4355" max="4355" width="9.5546875" style="146" customWidth="1"/>
    <col min="4356" max="4356" width="5.88671875" style="146" customWidth="1"/>
    <col min="4357" max="4357" width="5.6640625" style="146" customWidth="1"/>
    <col min="4358" max="4358" width="15.6640625" style="146" customWidth="1"/>
    <col min="4359" max="4359" width="9.5546875" style="146" customWidth="1"/>
    <col min="4360" max="4360" width="1.6640625" style="146" customWidth="1"/>
    <col min="4361" max="4361" width="0.44140625" style="146" customWidth="1"/>
    <col min="4362" max="4362" width="3.88671875" style="146" customWidth="1"/>
    <col min="4363" max="4363" width="10.6640625" style="146" customWidth="1"/>
    <col min="4364" max="4364" width="8.33203125" style="146" customWidth="1"/>
    <col min="4365" max="4365" width="1.6640625" style="146" customWidth="1"/>
    <col min="4366" max="4366" width="4.88671875" style="146" customWidth="1"/>
    <col min="4367" max="4367" width="2.44140625" style="146" customWidth="1"/>
    <col min="4368" max="4368" width="1.109375" style="146" customWidth="1"/>
    <col min="4369" max="4369" width="1" style="146" customWidth="1"/>
    <col min="4370" max="4370" width="13.6640625" style="146" customWidth="1"/>
    <col min="4371" max="4371" width="3.88671875" style="146" customWidth="1"/>
    <col min="4372" max="4372" width="0.33203125" style="146" customWidth="1"/>
    <col min="4373" max="4373" width="0.109375" style="146" customWidth="1"/>
    <col min="4374" max="4374" width="0.5546875" style="146" customWidth="1"/>
    <col min="4375" max="4375" width="0.33203125" style="146" customWidth="1"/>
    <col min="4376" max="4376" width="0.109375" style="146" customWidth="1"/>
    <col min="4377" max="4377" width="5.5546875" style="146" customWidth="1"/>
    <col min="4378" max="4378" width="7.33203125" style="146" customWidth="1"/>
    <col min="4379" max="4379" width="0.44140625" style="146" customWidth="1"/>
    <col min="4380" max="4380" width="0.109375" style="146" customWidth="1"/>
    <col min="4381" max="4381" width="1" style="146" customWidth="1"/>
    <col min="4382" max="4382" width="0.44140625" style="146" customWidth="1"/>
    <col min="4383" max="4383" width="6.88671875" style="146" customWidth="1"/>
    <col min="4384" max="4384" width="9.109375" style="146" customWidth="1"/>
    <col min="4385" max="4385" width="0.88671875" style="146" customWidth="1"/>
    <col min="4386" max="4386" width="0" style="146" hidden="1" customWidth="1"/>
    <col min="4387" max="4387" width="1.33203125" style="146" customWidth="1"/>
    <col min="4388" max="4608" width="8.88671875" style="146"/>
    <col min="4609" max="4609" width="0.5546875" style="146" customWidth="1"/>
    <col min="4610" max="4610" width="1.33203125" style="146" customWidth="1"/>
    <col min="4611" max="4611" width="9.5546875" style="146" customWidth="1"/>
    <col min="4612" max="4612" width="5.88671875" style="146" customWidth="1"/>
    <col min="4613" max="4613" width="5.6640625" style="146" customWidth="1"/>
    <col min="4614" max="4614" width="15.6640625" style="146" customWidth="1"/>
    <col min="4615" max="4615" width="9.5546875" style="146" customWidth="1"/>
    <col min="4616" max="4616" width="1.6640625" style="146" customWidth="1"/>
    <col min="4617" max="4617" width="0.44140625" style="146" customWidth="1"/>
    <col min="4618" max="4618" width="3.88671875" style="146" customWidth="1"/>
    <col min="4619" max="4619" width="10.6640625" style="146" customWidth="1"/>
    <col min="4620" max="4620" width="8.33203125" style="146" customWidth="1"/>
    <col min="4621" max="4621" width="1.6640625" style="146" customWidth="1"/>
    <col min="4622" max="4622" width="4.88671875" style="146" customWidth="1"/>
    <col min="4623" max="4623" width="2.44140625" style="146" customWidth="1"/>
    <col min="4624" max="4624" width="1.109375" style="146" customWidth="1"/>
    <col min="4625" max="4625" width="1" style="146" customWidth="1"/>
    <col min="4626" max="4626" width="13.6640625" style="146" customWidth="1"/>
    <col min="4627" max="4627" width="3.88671875" style="146" customWidth="1"/>
    <col min="4628" max="4628" width="0.33203125" style="146" customWidth="1"/>
    <col min="4629" max="4629" width="0.109375" style="146" customWidth="1"/>
    <col min="4630" max="4630" width="0.5546875" style="146" customWidth="1"/>
    <col min="4631" max="4631" width="0.33203125" style="146" customWidth="1"/>
    <col min="4632" max="4632" width="0.109375" style="146" customWidth="1"/>
    <col min="4633" max="4633" width="5.5546875" style="146" customWidth="1"/>
    <col min="4634" max="4634" width="7.33203125" style="146" customWidth="1"/>
    <col min="4635" max="4635" width="0.44140625" style="146" customWidth="1"/>
    <col min="4636" max="4636" width="0.109375" style="146" customWidth="1"/>
    <col min="4637" max="4637" width="1" style="146" customWidth="1"/>
    <col min="4638" max="4638" width="0.44140625" style="146" customWidth="1"/>
    <col min="4639" max="4639" width="6.88671875" style="146" customWidth="1"/>
    <col min="4640" max="4640" width="9.109375" style="146" customWidth="1"/>
    <col min="4641" max="4641" width="0.88671875" style="146" customWidth="1"/>
    <col min="4642" max="4642" width="0" style="146" hidden="1" customWidth="1"/>
    <col min="4643" max="4643" width="1.33203125" style="146" customWidth="1"/>
    <col min="4644" max="4864" width="8.88671875" style="146"/>
    <col min="4865" max="4865" width="0.5546875" style="146" customWidth="1"/>
    <col min="4866" max="4866" width="1.33203125" style="146" customWidth="1"/>
    <col min="4867" max="4867" width="9.5546875" style="146" customWidth="1"/>
    <col min="4868" max="4868" width="5.88671875" style="146" customWidth="1"/>
    <col min="4869" max="4869" width="5.6640625" style="146" customWidth="1"/>
    <col min="4870" max="4870" width="15.6640625" style="146" customWidth="1"/>
    <col min="4871" max="4871" width="9.5546875" style="146" customWidth="1"/>
    <col min="4872" max="4872" width="1.6640625" style="146" customWidth="1"/>
    <col min="4873" max="4873" width="0.44140625" style="146" customWidth="1"/>
    <col min="4874" max="4874" width="3.88671875" style="146" customWidth="1"/>
    <col min="4875" max="4875" width="10.6640625" style="146" customWidth="1"/>
    <col min="4876" max="4876" width="8.33203125" style="146" customWidth="1"/>
    <col min="4877" max="4877" width="1.6640625" style="146" customWidth="1"/>
    <col min="4878" max="4878" width="4.88671875" style="146" customWidth="1"/>
    <col min="4879" max="4879" width="2.44140625" style="146" customWidth="1"/>
    <col min="4880" max="4880" width="1.109375" style="146" customWidth="1"/>
    <col min="4881" max="4881" width="1" style="146" customWidth="1"/>
    <col min="4882" max="4882" width="13.6640625" style="146" customWidth="1"/>
    <col min="4883" max="4883" width="3.88671875" style="146" customWidth="1"/>
    <col min="4884" max="4884" width="0.33203125" style="146" customWidth="1"/>
    <col min="4885" max="4885" width="0.109375" style="146" customWidth="1"/>
    <col min="4886" max="4886" width="0.5546875" style="146" customWidth="1"/>
    <col min="4887" max="4887" width="0.33203125" style="146" customWidth="1"/>
    <col min="4888" max="4888" width="0.109375" style="146" customWidth="1"/>
    <col min="4889" max="4889" width="5.5546875" style="146" customWidth="1"/>
    <col min="4890" max="4890" width="7.33203125" style="146" customWidth="1"/>
    <col min="4891" max="4891" width="0.44140625" style="146" customWidth="1"/>
    <col min="4892" max="4892" width="0.109375" style="146" customWidth="1"/>
    <col min="4893" max="4893" width="1" style="146" customWidth="1"/>
    <col min="4894" max="4894" width="0.44140625" style="146" customWidth="1"/>
    <col min="4895" max="4895" width="6.88671875" style="146" customWidth="1"/>
    <col min="4896" max="4896" width="9.109375" style="146" customWidth="1"/>
    <col min="4897" max="4897" width="0.88671875" style="146" customWidth="1"/>
    <col min="4898" max="4898" width="0" style="146" hidden="1" customWidth="1"/>
    <col min="4899" max="4899" width="1.33203125" style="146" customWidth="1"/>
    <col min="4900" max="5120" width="8.88671875" style="146"/>
    <col min="5121" max="5121" width="0.5546875" style="146" customWidth="1"/>
    <col min="5122" max="5122" width="1.33203125" style="146" customWidth="1"/>
    <col min="5123" max="5123" width="9.5546875" style="146" customWidth="1"/>
    <col min="5124" max="5124" width="5.88671875" style="146" customWidth="1"/>
    <col min="5125" max="5125" width="5.6640625" style="146" customWidth="1"/>
    <col min="5126" max="5126" width="15.6640625" style="146" customWidth="1"/>
    <col min="5127" max="5127" width="9.5546875" style="146" customWidth="1"/>
    <col min="5128" max="5128" width="1.6640625" style="146" customWidth="1"/>
    <col min="5129" max="5129" width="0.44140625" style="146" customWidth="1"/>
    <col min="5130" max="5130" width="3.88671875" style="146" customWidth="1"/>
    <col min="5131" max="5131" width="10.6640625" style="146" customWidth="1"/>
    <col min="5132" max="5132" width="8.33203125" style="146" customWidth="1"/>
    <col min="5133" max="5133" width="1.6640625" style="146" customWidth="1"/>
    <col min="5134" max="5134" width="4.88671875" style="146" customWidth="1"/>
    <col min="5135" max="5135" width="2.44140625" style="146" customWidth="1"/>
    <col min="5136" max="5136" width="1.109375" style="146" customWidth="1"/>
    <col min="5137" max="5137" width="1" style="146" customWidth="1"/>
    <col min="5138" max="5138" width="13.6640625" style="146" customWidth="1"/>
    <col min="5139" max="5139" width="3.88671875" style="146" customWidth="1"/>
    <col min="5140" max="5140" width="0.33203125" style="146" customWidth="1"/>
    <col min="5141" max="5141" width="0.109375" style="146" customWidth="1"/>
    <col min="5142" max="5142" width="0.5546875" style="146" customWidth="1"/>
    <col min="5143" max="5143" width="0.33203125" style="146" customWidth="1"/>
    <col min="5144" max="5144" width="0.109375" style="146" customWidth="1"/>
    <col min="5145" max="5145" width="5.5546875" style="146" customWidth="1"/>
    <col min="5146" max="5146" width="7.33203125" style="146" customWidth="1"/>
    <col min="5147" max="5147" width="0.44140625" style="146" customWidth="1"/>
    <col min="5148" max="5148" width="0.109375" style="146" customWidth="1"/>
    <col min="5149" max="5149" width="1" style="146" customWidth="1"/>
    <col min="5150" max="5150" width="0.44140625" style="146" customWidth="1"/>
    <col min="5151" max="5151" width="6.88671875" style="146" customWidth="1"/>
    <col min="5152" max="5152" width="9.109375" style="146" customWidth="1"/>
    <col min="5153" max="5153" width="0.88671875" style="146" customWidth="1"/>
    <col min="5154" max="5154" width="0" style="146" hidden="1" customWidth="1"/>
    <col min="5155" max="5155" width="1.33203125" style="146" customWidth="1"/>
    <col min="5156" max="5376" width="8.88671875" style="146"/>
    <col min="5377" max="5377" width="0.5546875" style="146" customWidth="1"/>
    <col min="5378" max="5378" width="1.33203125" style="146" customWidth="1"/>
    <col min="5379" max="5379" width="9.5546875" style="146" customWidth="1"/>
    <col min="5380" max="5380" width="5.88671875" style="146" customWidth="1"/>
    <col min="5381" max="5381" width="5.6640625" style="146" customWidth="1"/>
    <col min="5382" max="5382" width="15.6640625" style="146" customWidth="1"/>
    <col min="5383" max="5383" width="9.5546875" style="146" customWidth="1"/>
    <col min="5384" max="5384" width="1.6640625" style="146" customWidth="1"/>
    <col min="5385" max="5385" width="0.44140625" style="146" customWidth="1"/>
    <col min="5386" max="5386" width="3.88671875" style="146" customWidth="1"/>
    <col min="5387" max="5387" width="10.6640625" style="146" customWidth="1"/>
    <col min="5388" max="5388" width="8.33203125" style="146" customWidth="1"/>
    <col min="5389" max="5389" width="1.6640625" style="146" customWidth="1"/>
    <col min="5390" max="5390" width="4.88671875" style="146" customWidth="1"/>
    <col min="5391" max="5391" width="2.44140625" style="146" customWidth="1"/>
    <col min="5392" max="5392" width="1.109375" style="146" customWidth="1"/>
    <col min="5393" max="5393" width="1" style="146" customWidth="1"/>
    <col min="5394" max="5394" width="13.6640625" style="146" customWidth="1"/>
    <col min="5395" max="5395" width="3.88671875" style="146" customWidth="1"/>
    <col min="5396" max="5396" width="0.33203125" style="146" customWidth="1"/>
    <col min="5397" max="5397" width="0.109375" style="146" customWidth="1"/>
    <col min="5398" max="5398" width="0.5546875" style="146" customWidth="1"/>
    <col min="5399" max="5399" width="0.33203125" style="146" customWidth="1"/>
    <col min="5400" max="5400" width="0.109375" style="146" customWidth="1"/>
    <col min="5401" max="5401" width="5.5546875" style="146" customWidth="1"/>
    <col min="5402" max="5402" width="7.33203125" style="146" customWidth="1"/>
    <col min="5403" max="5403" width="0.44140625" style="146" customWidth="1"/>
    <col min="5404" max="5404" width="0.109375" style="146" customWidth="1"/>
    <col min="5405" max="5405" width="1" style="146" customWidth="1"/>
    <col min="5406" max="5406" width="0.44140625" style="146" customWidth="1"/>
    <col min="5407" max="5407" width="6.88671875" style="146" customWidth="1"/>
    <col min="5408" max="5408" width="9.109375" style="146" customWidth="1"/>
    <col min="5409" max="5409" width="0.88671875" style="146" customWidth="1"/>
    <col min="5410" max="5410" width="0" style="146" hidden="1" customWidth="1"/>
    <col min="5411" max="5411" width="1.33203125" style="146" customWidth="1"/>
    <col min="5412" max="5632" width="8.88671875" style="146"/>
    <col min="5633" max="5633" width="0.5546875" style="146" customWidth="1"/>
    <col min="5634" max="5634" width="1.33203125" style="146" customWidth="1"/>
    <col min="5635" max="5635" width="9.5546875" style="146" customWidth="1"/>
    <col min="5636" max="5636" width="5.88671875" style="146" customWidth="1"/>
    <col min="5637" max="5637" width="5.6640625" style="146" customWidth="1"/>
    <col min="5638" max="5638" width="15.6640625" style="146" customWidth="1"/>
    <col min="5639" max="5639" width="9.5546875" style="146" customWidth="1"/>
    <col min="5640" max="5640" width="1.6640625" style="146" customWidth="1"/>
    <col min="5641" max="5641" width="0.44140625" style="146" customWidth="1"/>
    <col min="5642" max="5642" width="3.88671875" style="146" customWidth="1"/>
    <col min="5643" max="5643" width="10.6640625" style="146" customWidth="1"/>
    <col min="5644" max="5644" width="8.33203125" style="146" customWidth="1"/>
    <col min="5645" max="5645" width="1.6640625" style="146" customWidth="1"/>
    <col min="5646" max="5646" width="4.88671875" style="146" customWidth="1"/>
    <col min="5647" max="5647" width="2.44140625" style="146" customWidth="1"/>
    <col min="5648" max="5648" width="1.109375" style="146" customWidth="1"/>
    <col min="5649" max="5649" width="1" style="146" customWidth="1"/>
    <col min="5650" max="5650" width="13.6640625" style="146" customWidth="1"/>
    <col min="5651" max="5651" width="3.88671875" style="146" customWidth="1"/>
    <col min="5652" max="5652" width="0.33203125" style="146" customWidth="1"/>
    <col min="5653" max="5653" width="0.109375" style="146" customWidth="1"/>
    <col min="5654" max="5654" width="0.5546875" style="146" customWidth="1"/>
    <col min="5655" max="5655" width="0.33203125" style="146" customWidth="1"/>
    <col min="5656" max="5656" width="0.109375" style="146" customWidth="1"/>
    <col min="5657" max="5657" width="5.5546875" style="146" customWidth="1"/>
    <col min="5658" max="5658" width="7.33203125" style="146" customWidth="1"/>
    <col min="5659" max="5659" width="0.44140625" style="146" customWidth="1"/>
    <col min="5660" max="5660" width="0.109375" style="146" customWidth="1"/>
    <col min="5661" max="5661" width="1" style="146" customWidth="1"/>
    <col min="5662" max="5662" width="0.44140625" style="146" customWidth="1"/>
    <col min="5663" max="5663" width="6.88671875" style="146" customWidth="1"/>
    <col min="5664" max="5664" width="9.109375" style="146" customWidth="1"/>
    <col min="5665" max="5665" width="0.88671875" style="146" customWidth="1"/>
    <col min="5666" max="5666" width="0" style="146" hidden="1" customWidth="1"/>
    <col min="5667" max="5667" width="1.33203125" style="146" customWidth="1"/>
    <col min="5668" max="5888" width="8.88671875" style="146"/>
    <col min="5889" max="5889" width="0.5546875" style="146" customWidth="1"/>
    <col min="5890" max="5890" width="1.33203125" style="146" customWidth="1"/>
    <col min="5891" max="5891" width="9.5546875" style="146" customWidth="1"/>
    <col min="5892" max="5892" width="5.88671875" style="146" customWidth="1"/>
    <col min="5893" max="5893" width="5.6640625" style="146" customWidth="1"/>
    <col min="5894" max="5894" width="15.6640625" style="146" customWidth="1"/>
    <col min="5895" max="5895" width="9.5546875" style="146" customWidth="1"/>
    <col min="5896" max="5896" width="1.6640625" style="146" customWidth="1"/>
    <col min="5897" max="5897" width="0.44140625" style="146" customWidth="1"/>
    <col min="5898" max="5898" width="3.88671875" style="146" customWidth="1"/>
    <col min="5899" max="5899" width="10.6640625" style="146" customWidth="1"/>
    <col min="5900" max="5900" width="8.33203125" style="146" customWidth="1"/>
    <col min="5901" max="5901" width="1.6640625" style="146" customWidth="1"/>
    <col min="5902" max="5902" width="4.88671875" style="146" customWidth="1"/>
    <col min="5903" max="5903" width="2.44140625" style="146" customWidth="1"/>
    <col min="5904" max="5904" width="1.109375" style="146" customWidth="1"/>
    <col min="5905" max="5905" width="1" style="146" customWidth="1"/>
    <col min="5906" max="5906" width="13.6640625" style="146" customWidth="1"/>
    <col min="5907" max="5907" width="3.88671875" style="146" customWidth="1"/>
    <col min="5908" max="5908" width="0.33203125" style="146" customWidth="1"/>
    <col min="5909" max="5909" width="0.109375" style="146" customWidth="1"/>
    <col min="5910" max="5910" width="0.5546875" style="146" customWidth="1"/>
    <col min="5911" max="5911" width="0.33203125" style="146" customWidth="1"/>
    <col min="5912" max="5912" width="0.109375" style="146" customWidth="1"/>
    <col min="5913" max="5913" width="5.5546875" style="146" customWidth="1"/>
    <col min="5914" max="5914" width="7.33203125" style="146" customWidth="1"/>
    <col min="5915" max="5915" width="0.44140625" style="146" customWidth="1"/>
    <col min="5916" max="5916" width="0.109375" style="146" customWidth="1"/>
    <col min="5917" max="5917" width="1" style="146" customWidth="1"/>
    <col min="5918" max="5918" width="0.44140625" style="146" customWidth="1"/>
    <col min="5919" max="5919" width="6.88671875" style="146" customWidth="1"/>
    <col min="5920" max="5920" width="9.109375" style="146" customWidth="1"/>
    <col min="5921" max="5921" width="0.88671875" style="146" customWidth="1"/>
    <col min="5922" max="5922" width="0" style="146" hidden="1" customWidth="1"/>
    <col min="5923" max="5923" width="1.33203125" style="146" customWidth="1"/>
    <col min="5924" max="6144" width="8.88671875" style="146"/>
    <col min="6145" max="6145" width="0.5546875" style="146" customWidth="1"/>
    <col min="6146" max="6146" width="1.33203125" style="146" customWidth="1"/>
    <col min="6147" max="6147" width="9.5546875" style="146" customWidth="1"/>
    <col min="6148" max="6148" width="5.88671875" style="146" customWidth="1"/>
    <col min="6149" max="6149" width="5.6640625" style="146" customWidth="1"/>
    <col min="6150" max="6150" width="15.6640625" style="146" customWidth="1"/>
    <col min="6151" max="6151" width="9.5546875" style="146" customWidth="1"/>
    <col min="6152" max="6152" width="1.6640625" style="146" customWidth="1"/>
    <col min="6153" max="6153" width="0.44140625" style="146" customWidth="1"/>
    <col min="6154" max="6154" width="3.88671875" style="146" customWidth="1"/>
    <col min="6155" max="6155" width="10.6640625" style="146" customWidth="1"/>
    <col min="6156" max="6156" width="8.33203125" style="146" customWidth="1"/>
    <col min="6157" max="6157" width="1.6640625" style="146" customWidth="1"/>
    <col min="6158" max="6158" width="4.88671875" style="146" customWidth="1"/>
    <col min="6159" max="6159" width="2.44140625" style="146" customWidth="1"/>
    <col min="6160" max="6160" width="1.109375" style="146" customWidth="1"/>
    <col min="6161" max="6161" width="1" style="146" customWidth="1"/>
    <col min="6162" max="6162" width="13.6640625" style="146" customWidth="1"/>
    <col min="6163" max="6163" width="3.88671875" style="146" customWidth="1"/>
    <col min="6164" max="6164" width="0.33203125" style="146" customWidth="1"/>
    <col min="6165" max="6165" width="0.109375" style="146" customWidth="1"/>
    <col min="6166" max="6166" width="0.5546875" style="146" customWidth="1"/>
    <col min="6167" max="6167" width="0.33203125" style="146" customWidth="1"/>
    <col min="6168" max="6168" width="0.109375" style="146" customWidth="1"/>
    <col min="6169" max="6169" width="5.5546875" style="146" customWidth="1"/>
    <col min="6170" max="6170" width="7.33203125" style="146" customWidth="1"/>
    <col min="6171" max="6171" width="0.44140625" style="146" customWidth="1"/>
    <col min="6172" max="6172" width="0.109375" style="146" customWidth="1"/>
    <col min="6173" max="6173" width="1" style="146" customWidth="1"/>
    <col min="6174" max="6174" width="0.44140625" style="146" customWidth="1"/>
    <col min="6175" max="6175" width="6.88671875" style="146" customWidth="1"/>
    <col min="6176" max="6176" width="9.109375" style="146" customWidth="1"/>
    <col min="6177" max="6177" width="0.88671875" style="146" customWidth="1"/>
    <col min="6178" max="6178" width="0" style="146" hidden="1" customWidth="1"/>
    <col min="6179" max="6179" width="1.33203125" style="146" customWidth="1"/>
    <col min="6180" max="6400" width="8.88671875" style="146"/>
    <col min="6401" max="6401" width="0.5546875" style="146" customWidth="1"/>
    <col min="6402" max="6402" width="1.33203125" style="146" customWidth="1"/>
    <col min="6403" max="6403" width="9.5546875" style="146" customWidth="1"/>
    <col min="6404" max="6404" width="5.88671875" style="146" customWidth="1"/>
    <col min="6405" max="6405" width="5.6640625" style="146" customWidth="1"/>
    <col min="6406" max="6406" width="15.6640625" style="146" customWidth="1"/>
    <col min="6407" max="6407" width="9.5546875" style="146" customWidth="1"/>
    <col min="6408" max="6408" width="1.6640625" style="146" customWidth="1"/>
    <col min="6409" max="6409" width="0.44140625" style="146" customWidth="1"/>
    <col min="6410" max="6410" width="3.88671875" style="146" customWidth="1"/>
    <col min="6411" max="6411" width="10.6640625" style="146" customWidth="1"/>
    <col min="6412" max="6412" width="8.33203125" style="146" customWidth="1"/>
    <col min="6413" max="6413" width="1.6640625" style="146" customWidth="1"/>
    <col min="6414" max="6414" width="4.88671875" style="146" customWidth="1"/>
    <col min="6415" max="6415" width="2.44140625" style="146" customWidth="1"/>
    <col min="6416" max="6416" width="1.109375" style="146" customWidth="1"/>
    <col min="6417" max="6417" width="1" style="146" customWidth="1"/>
    <col min="6418" max="6418" width="13.6640625" style="146" customWidth="1"/>
    <col min="6419" max="6419" width="3.88671875" style="146" customWidth="1"/>
    <col min="6420" max="6420" width="0.33203125" style="146" customWidth="1"/>
    <col min="6421" max="6421" width="0.109375" style="146" customWidth="1"/>
    <col min="6422" max="6422" width="0.5546875" style="146" customWidth="1"/>
    <col min="6423" max="6423" width="0.33203125" style="146" customWidth="1"/>
    <col min="6424" max="6424" width="0.109375" style="146" customWidth="1"/>
    <col min="6425" max="6425" width="5.5546875" style="146" customWidth="1"/>
    <col min="6426" max="6426" width="7.33203125" style="146" customWidth="1"/>
    <col min="6427" max="6427" width="0.44140625" style="146" customWidth="1"/>
    <col min="6428" max="6428" width="0.109375" style="146" customWidth="1"/>
    <col min="6429" max="6429" width="1" style="146" customWidth="1"/>
    <col min="6430" max="6430" width="0.44140625" style="146" customWidth="1"/>
    <col min="6431" max="6431" width="6.88671875" style="146" customWidth="1"/>
    <col min="6432" max="6432" width="9.109375" style="146" customWidth="1"/>
    <col min="6433" max="6433" width="0.88671875" style="146" customWidth="1"/>
    <col min="6434" max="6434" width="0" style="146" hidden="1" customWidth="1"/>
    <col min="6435" max="6435" width="1.33203125" style="146" customWidth="1"/>
    <col min="6436" max="6656" width="8.88671875" style="146"/>
    <col min="6657" max="6657" width="0.5546875" style="146" customWidth="1"/>
    <col min="6658" max="6658" width="1.33203125" style="146" customWidth="1"/>
    <col min="6659" max="6659" width="9.5546875" style="146" customWidth="1"/>
    <col min="6660" max="6660" width="5.88671875" style="146" customWidth="1"/>
    <col min="6661" max="6661" width="5.6640625" style="146" customWidth="1"/>
    <col min="6662" max="6662" width="15.6640625" style="146" customWidth="1"/>
    <col min="6663" max="6663" width="9.5546875" style="146" customWidth="1"/>
    <col min="6664" max="6664" width="1.6640625" style="146" customWidth="1"/>
    <col min="6665" max="6665" width="0.44140625" style="146" customWidth="1"/>
    <col min="6666" max="6666" width="3.88671875" style="146" customWidth="1"/>
    <col min="6667" max="6667" width="10.6640625" style="146" customWidth="1"/>
    <col min="6668" max="6668" width="8.33203125" style="146" customWidth="1"/>
    <col min="6669" max="6669" width="1.6640625" style="146" customWidth="1"/>
    <col min="6670" max="6670" width="4.88671875" style="146" customWidth="1"/>
    <col min="6671" max="6671" width="2.44140625" style="146" customWidth="1"/>
    <col min="6672" max="6672" width="1.109375" style="146" customWidth="1"/>
    <col min="6673" max="6673" width="1" style="146" customWidth="1"/>
    <col min="6674" max="6674" width="13.6640625" style="146" customWidth="1"/>
    <col min="6675" max="6675" width="3.88671875" style="146" customWidth="1"/>
    <col min="6676" max="6676" width="0.33203125" style="146" customWidth="1"/>
    <col min="6677" max="6677" width="0.109375" style="146" customWidth="1"/>
    <col min="6678" max="6678" width="0.5546875" style="146" customWidth="1"/>
    <col min="6679" max="6679" width="0.33203125" style="146" customWidth="1"/>
    <col min="6680" max="6680" width="0.109375" style="146" customWidth="1"/>
    <col min="6681" max="6681" width="5.5546875" style="146" customWidth="1"/>
    <col min="6682" max="6682" width="7.33203125" style="146" customWidth="1"/>
    <col min="6683" max="6683" width="0.44140625" style="146" customWidth="1"/>
    <col min="6684" max="6684" width="0.109375" style="146" customWidth="1"/>
    <col min="6685" max="6685" width="1" style="146" customWidth="1"/>
    <col min="6686" max="6686" width="0.44140625" style="146" customWidth="1"/>
    <col min="6687" max="6687" width="6.88671875" style="146" customWidth="1"/>
    <col min="6688" max="6688" width="9.109375" style="146" customWidth="1"/>
    <col min="6689" max="6689" width="0.88671875" style="146" customWidth="1"/>
    <col min="6690" max="6690" width="0" style="146" hidden="1" customWidth="1"/>
    <col min="6691" max="6691" width="1.33203125" style="146" customWidth="1"/>
    <col min="6692" max="6912" width="8.88671875" style="146"/>
    <col min="6913" max="6913" width="0.5546875" style="146" customWidth="1"/>
    <col min="6914" max="6914" width="1.33203125" style="146" customWidth="1"/>
    <col min="6915" max="6915" width="9.5546875" style="146" customWidth="1"/>
    <col min="6916" max="6916" width="5.88671875" style="146" customWidth="1"/>
    <col min="6917" max="6917" width="5.6640625" style="146" customWidth="1"/>
    <col min="6918" max="6918" width="15.6640625" style="146" customWidth="1"/>
    <col min="6919" max="6919" width="9.5546875" style="146" customWidth="1"/>
    <col min="6920" max="6920" width="1.6640625" style="146" customWidth="1"/>
    <col min="6921" max="6921" width="0.44140625" style="146" customWidth="1"/>
    <col min="6922" max="6922" width="3.88671875" style="146" customWidth="1"/>
    <col min="6923" max="6923" width="10.6640625" style="146" customWidth="1"/>
    <col min="6924" max="6924" width="8.33203125" style="146" customWidth="1"/>
    <col min="6925" max="6925" width="1.6640625" style="146" customWidth="1"/>
    <col min="6926" max="6926" width="4.88671875" style="146" customWidth="1"/>
    <col min="6927" max="6927" width="2.44140625" style="146" customWidth="1"/>
    <col min="6928" max="6928" width="1.109375" style="146" customWidth="1"/>
    <col min="6929" max="6929" width="1" style="146" customWidth="1"/>
    <col min="6930" max="6930" width="13.6640625" style="146" customWidth="1"/>
    <col min="6931" max="6931" width="3.88671875" style="146" customWidth="1"/>
    <col min="6932" max="6932" width="0.33203125" style="146" customWidth="1"/>
    <col min="6933" max="6933" width="0.109375" style="146" customWidth="1"/>
    <col min="6934" max="6934" width="0.5546875" style="146" customWidth="1"/>
    <col min="6935" max="6935" width="0.33203125" style="146" customWidth="1"/>
    <col min="6936" max="6936" width="0.109375" style="146" customWidth="1"/>
    <col min="6937" max="6937" width="5.5546875" style="146" customWidth="1"/>
    <col min="6938" max="6938" width="7.33203125" style="146" customWidth="1"/>
    <col min="6939" max="6939" width="0.44140625" style="146" customWidth="1"/>
    <col min="6940" max="6940" width="0.109375" style="146" customWidth="1"/>
    <col min="6941" max="6941" width="1" style="146" customWidth="1"/>
    <col min="6942" max="6942" width="0.44140625" style="146" customWidth="1"/>
    <col min="6943" max="6943" width="6.88671875" style="146" customWidth="1"/>
    <col min="6944" max="6944" width="9.109375" style="146" customWidth="1"/>
    <col min="6945" max="6945" width="0.88671875" style="146" customWidth="1"/>
    <col min="6946" max="6946" width="0" style="146" hidden="1" customWidth="1"/>
    <col min="6947" max="6947" width="1.33203125" style="146" customWidth="1"/>
    <col min="6948" max="7168" width="8.88671875" style="146"/>
    <col min="7169" max="7169" width="0.5546875" style="146" customWidth="1"/>
    <col min="7170" max="7170" width="1.33203125" style="146" customWidth="1"/>
    <col min="7171" max="7171" width="9.5546875" style="146" customWidth="1"/>
    <col min="7172" max="7172" width="5.88671875" style="146" customWidth="1"/>
    <col min="7173" max="7173" width="5.6640625" style="146" customWidth="1"/>
    <col min="7174" max="7174" width="15.6640625" style="146" customWidth="1"/>
    <col min="7175" max="7175" width="9.5546875" style="146" customWidth="1"/>
    <col min="7176" max="7176" width="1.6640625" style="146" customWidth="1"/>
    <col min="7177" max="7177" width="0.44140625" style="146" customWidth="1"/>
    <col min="7178" max="7178" width="3.88671875" style="146" customWidth="1"/>
    <col min="7179" max="7179" width="10.6640625" style="146" customWidth="1"/>
    <col min="7180" max="7180" width="8.33203125" style="146" customWidth="1"/>
    <col min="7181" max="7181" width="1.6640625" style="146" customWidth="1"/>
    <col min="7182" max="7182" width="4.88671875" style="146" customWidth="1"/>
    <col min="7183" max="7183" width="2.44140625" style="146" customWidth="1"/>
    <col min="7184" max="7184" width="1.109375" style="146" customWidth="1"/>
    <col min="7185" max="7185" width="1" style="146" customWidth="1"/>
    <col min="7186" max="7186" width="13.6640625" style="146" customWidth="1"/>
    <col min="7187" max="7187" width="3.88671875" style="146" customWidth="1"/>
    <col min="7188" max="7188" width="0.33203125" style="146" customWidth="1"/>
    <col min="7189" max="7189" width="0.109375" style="146" customWidth="1"/>
    <col min="7190" max="7190" width="0.5546875" style="146" customWidth="1"/>
    <col min="7191" max="7191" width="0.33203125" style="146" customWidth="1"/>
    <col min="7192" max="7192" width="0.109375" style="146" customWidth="1"/>
    <col min="7193" max="7193" width="5.5546875" style="146" customWidth="1"/>
    <col min="7194" max="7194" width="7.33203125" style="146" customWidth="1"/>
    <col min="7195" max="7195" width="0.44140625" style="146" customWidth="1"/>
    <col min="7196" max="7196" width="0.109375" style="146" customWidth="1"/>
    <col min="7197" max="7197" width="1" style="146" customWidth="1"/>
    <col min="7198" max="7198" width="0.44140625" style="146" customWidth="1"/>
    <col min="7199" max="7199" width="6.88671875" style="146" customWidth="1"/>
    <col min="7200" max="7200" width="9.109375" style="146" customWidth="1"/>
    <col min="7201" max="7201" width="0.88671875" style="146" customWidth="1"/>
    <col min="7202" max="7202" width="0" style="146" hidden="1" customWidth="1"/>
    <col min="7203" max="7203" width="1.33203125" style="146" customWidth="1"/>
    <col min="7204" max="7424" width="8.88671875" style="146"/>
    <col min="7425" max="7425" width="0.5546875" style="146" customWidth="1"/>
    <col min="7426" max="7426" width="1.33203125" style="146" customWidth="1"/>
    <col min="7427" max="7427" width="9.5546875" style="146" customWidth="1"/>
    <col min="7428" max="7428" width="5.88671875" style="146" customWidth="1"/>
    <col min="7429" max="7429" width="5.6640625" style="146" customWidth="1"/>
    <col min="7430" max="7430" width="15.6640625" style="146" customWidth="1"/>
    <col min="7431" max="7431" width="9.5546875" style="146" customWidth="1"/>
    <col min="7432" max="7432" width="1.6640625" style="146" customWidth="1"/>
    <col min="7433" max="7433" width="0.44140625" style="146" customWidth="1"/>
    <col min="7434" max="7434" width="3.88671875" style="146" customWidth="1"/>
    <col min="7435" max="7435" width="10.6640625" style="146" customWidth="1"/>
    <col min="7436" max="7436" width="8.33203125" style="146" customWidth="1"/>
    <col min="7437" max="7437" width="1.6640625" style="146" customWidth="1"/>
    <col min="7438" max="7438" width="4.88671875" style="146" customWidth="1"/>
    <col min="7439" max="7439" width="2.44140625" style="146" customWidth="1"/>
    <col min="7440" max="7440" width="1.109375" style="146" customWidth="1"/>
    <col min="7441" max="7441" width="1" style="146" customWidth="1"/>
    <col min="7442" max="7442" width="13.6640625" style="146" customWidth="1"/>
    <col min="7443" max="7443" width="3.88671875" style="146" customWidth="1"/>
    <col min="7444" max="7444" width="0.33203125" style="146" customWidth="1"/>
    <col min="7445" max="7445" width="0.109375" style="146" customWidth="1"/>
    <col min="7446" max="7446" width="0.5546875" style="146" customWidth="1"/>
    <col min="7447" max="7447" width="0.33203125" style="146" customWidth="1"/>
    <col min="7448" max="7448" width="0.109375" style="146" customWidth="1"/>
    <col min="7449" max="7449" width="5.5546875" style="146" customWidth="1"/>
    <col min="7450" max="7450" width="7.33203125" style="146" customWidth="1"/>
    <col min="7451" max="7451" width="0.44140625" style="146" customWidth="1"/>
    <col min="7452" max="7452" width="0.109375" style="146" customWidth="1"/>
    <col min="7453" max="7453" width="1" style="146" customWidth="1"/>
    <col min="7454" max="7454" width="0.44140625" style="146" customWidth="1"/>
    <col min="7455" max="7455" width="6.88671875" style="146" customWidth="1"/>
    <col min="7456" max="7456" width="9.109375" style="146" customWidth="1"/>
    <col min="7457" max="7457" width="0.88671875" style="146" customWidth="1"/>
    <col min="7458" max="7458" width="0" style="146" hidden="1" customWidth="1"/>
    <col min="7459" max="7459" width="1.33203125" style="146" customWidth="1"/>
    <col min="7460" max="7680" width="8.88671875" style="146"/>
    <col min="7681" max="7681" width="0.5546875" style="146" customWidth="1"/>
    <col min="7682" max="7682" width="1.33203125" style="146" customWidth="1"/>
    <col min="7683" max="7683" width="9.5546875" style="146" customWidth="1"/>
    <col min="7684" max="7684" width="5.88671875" style="146" customWidth="1"/>
    <col min="7685" max="7685" width="5.6640625" style="146" customWidth="1"/>
    <col min="7686" max="7686" width="15.6640625" style="146" customWidth="1"/>
    <col min="7687" max="7687" width="9.5546875" style="146" customWidth="1"/>
    <col min="7688" max="7688" width="1.6640625" style="146" customWidth="1"/>
    <col min="7689" max="7689" width="0.44140625" style="146" customWidth="1"/>
    <col min="7690" max="7690" width="3.88671875" style="146" customWidth="1"/>
    <col min="7691" max="7691" width="10.6640625" style="146" customWidth="1"/>
    <col min="7692" max="7692" width="8.33203125" style="146" customWidth="1"/>
    <col min="7693" max="7693" width="1.6640625" style="146" customWidth="1"/>
    <col min="7694" max="7694" width="4.88671875" style="146" customWidth="1"/>
    <col min="7695" max="7695" width="2.44140625" style="146" customWidth="1"/>
    <col min="7696" max="7696" width="1.109375" style="146" customWidth="1"/>
    <col min="7697" max="7697" width="1" style="146" customWidth="1"/>
    <col min="7698" max="7698" width="13.6640625" style="146" customWidth="1"/>
    <col min="7699" max="7699" width="3.88671875" style="146" customWidth="1"/>
    <col min="7700" max="7700" width="0.33203125" style="146" customWidth="1"/>
    <col min="7701" max="7701" width="0.109375" style="146" customWidth="1"/>
    <col min="7702" max="7702" width="0.5546875" style="146" customWidth="1"/>
    <col min="7703" max="7703" width="0.33203125" style="146" customWidth="1"/>
    <col min="7704" max="7704" width="0.109375" style="146" customWidth="1"/>
    <col min="7705" max="7705" width="5.5546875" style="146" customWidth="1"/>
    <col min="7706" max="7706" width="7.33203125" style="146" customWidth="1"/>
    <col min="7707" max="7707" width="0.44140625" style="146" customWidth="1"/>
    <col min="7708" max="7708" width="0.109375" style="146" customWidth="1"/>
    <col min="7709" max="7709" width="1" style="146" customWidth="1"/>
    <col min="7710" max="7710" width="0.44140625" style="146" customWidth="1"/>
    <col min="7711" max="7711" width="6.88671875" style="146" customWidth="1"/>
    <col min="7712" max="7712" width="9.109375" style="146" customWidth="1"/>
    <col min="7713" max="7713" width="0.88671875" style="146" customWidth="1"/>
    <col min="7714" max="7714" width="0" style="146" hidden="1" customWidth="1"/>
    <col min="7715" max="7715" width="1.33203125" style="146" customWidth="1"/>
    <col min="7716" max="7936" width="8.88671875" style="146"/>
    <col min="7937" max="7937" width="0.5546875" style="146" customWidth="1"/>
    <col min="7938" max="7938" width="1.33203125" style="146" customWidth="1"/>
    <col min="7939" max="7939" width="9.5546875" style="146" customWidth="1"/>
    <col min="7940" max="7940" width="5.88671875" style="146" customWidth="1"/>
    <col min="7941" max="7941" width="5.6640625" style="146" customWidth="1"/>
    <col min="7942" max="7942" width="15.6640625" style="146" customWidth="1"/>
    <col min="7943" max="7943" width="9.5546875" style="146" customWidth="1"/>
    <col min="7944" max="7944" width="1.6640625" style="146" customWidth="1"/>
    <col min="7945" max="7945" width="0.44140625" style="146" customWidth="1"/>
    <col min="7946" max="7946" width="3.88671875" style="146" customWidth="1"/>
    <col min="7947" max="7947" width="10.6640625" style="146" customWidth="1"/>
    <col min="7948" max="7948" width="8.33203125" style="146" customWidth="1"/>
    <col min="7949" max="7949" width="1.6640625" style="146" customWidth="1"/>
    <col min="7950" max="7950" width="4.88671875" style="146" customWidth="1"/>
    <col min="7951" max="7951" width="2.44140625" style="146" customWidth="1"/>
    <col min="7952" max="7952" width="1.109375" style="146" customWidth="1"/>
    <col min="7953" max="7953" width="1" style="146" customWidth="1"/>
    <col min="7954" max="7954" width="13.6640625" style="146" customWidth="1"/>
    <col min="7955" max="7955" width="3.88671875" style="146" customWidth="1"/>
    <col min="7956" max="7956" width="0.33203125" style="146" customWidth="1"/>
    <col min="7957" max="7957" width="0.109375" style="146" customWidth="1"/>
    <col min="7958" max="7958" width="0.5546875" style="146" customWidth="1"/>
    <col min="7959" max="7959" width="0.33203125" style="146" customWidth="1"/>
    <col min="7960" max="7960" width="0.109375" style="146" customWidth="1"/>
    <col min="7961" max="7961" width="5.5546875" style="146" customWidth="1"/>
    <col min="7962" max="7962" width="7.33203125" style="146" customWidth="1"/>
    <col min="7963" max="7963" width="0.44140625" style="146" customWidth="1"/>
    <col min="7964" max="7964" width="0.109375" style="146" customWidth="1"/>
    <col min="7965" max="7965" width="1" style="146" customWidth="1"/>
    <col min="7966" max="7966" width="0.44140625" style="146" customWidth="1"/>
    <col min="7967" max="7967" width="6.88671875" style="146" customWidth="1"/>
    <col min="7968" max="7968" width="9.109375" style="146" customWidth="1"/>
    <col min="7969" max="7969" width="0.88671875" style="146" customWidth="1"/>
    <col min="7970" max="7970" width="0" style="146" hidden="1" customWidth="1"/>
    <col min="7971" max="7971" width="1.33203125" style="146" customWidth="1"/>
    <col min="7972" max="8192" width="8.88671875" style="146"/>
    <col min="8193" max="8193" width="0.5546875" style="146" customWidth="1"/>
    <col min="8194" max="8194" width="1.33203125" style="146" customWidth="1"/>
    <col min="8195" max="8195" width="9.5546875" style="146" customWidth="1"/>
    <col min="8196" max="8196" width="5.88671875" style="146" customWidth="1"/>
    <col min="8197" max="8197" width="5.6640625" style="146" customWidth="1"/>
    <col min="8198" max="8198" width="15.6640625" style="146" customWidth="1"/>
    <col min="8199" max="8199" width="9.5546875" style="146" customWidth="1"/>
    <col min="8200" max="8200" width="1.6640625" style="146" customWidth="1"/>
    <col min="8201" max="8201" width="0.44140625" style="146" customWidth="1"/>
    <col min="8202" max="8202" width="3.88671875" style="146" customWidth="1"/>
    <col min="8203" max="8203" width="10.6640625" style="146" customWidth="1"/>
    <col min="8204" max="8204" width="8.33203125" style="146" customWidth="1"/>
    <col min="8205" max="8205" width="1.6640625" style="146" customWidth="1"/>
    <col min="8206" max="8206" width="4.88671875" style="146" customWidth="1"/>
    <col min="8207" max="8207" width="2.44140625" style="146" customWidth="1"/>
    <col min="8208" max="8208" width="1.109375" style="146" customWidth="1"/>
    <col min="8209" max="8209" width="1" style="146" customWidth="1"/>
    <col min="8210" max="8210" width="13.6640625" style="146" customWidth="1"/>
    <col min="8211" max="8211" width="3.88671875" style="146" customWidth="1"/>
    <col min="8212" max="8212" width="0.33203125" style="146" customWidth="1"/>
    <col min="8213" max="8213" width="0.109375" style="146" customWidth="1"/>
    <col min="8214" max="8214" width="0.5546875" style="146" customWidth="1"/>
    <col min="8215" max="8215" width="0.33203125" style="146" customWidth="1"/>
    <col min="8216" max="8216" width="0.109375" style="146" customWidth="1"/>
    <col min="8217" max="8217" width="5.5546875" style="146" customWidth="1"/>
    <col min="8218" max="8218" width="7.33203125" style="146" customWidth="1"/>
    <col min="8219" max="8219" width="0.44140625" style="146" customWidth="1"/>
    <col min="8220" max="8220" width="0.109375" style="146" customWidth="1"/>
    <col min="8221" max="8221" width="1" style="146" customWidth="1"/>
    <col min="8222" max="8222" width="0.44140625" style="146" customWidth="1"/>
    <col min="8223" max="8223" width="6.88671875" style="146" customWidth="1"/>
    <col min="8224" max="8224" width="9.109375" style="146" customWidth="1"/>
    <col min="8225" max="8225" width="0.88671875" style="146" customWidth="1"/>
    <col min="8226" max="8226" width="0" style="146" hidden="1" customWidth="1"/>
    <col min="8227" max="8227" width="1.33203125" style="146" customWidth="1"/>
    <col min="8228" max="8448" width="8.88671875" style="146"/>
    <col min="8449" max="8449" width="0.5546875" style="146" customWidth="1"/>
    <col min="8450" max="8450" width="1.33203125" style="146" customWidth="1"/>
    <col min="8451" max="8451" width="9.5546875" style="146" customWidth="1"/>
    <col min="8452" max="8452" width="5.88671875" style="146" customWidth="1"/>
    <col min="8453" max="8453" width="5.6640625" style="146" customWidth="1"/>
    <col min="8454" max="8454" width="15.6640625" style="146" customWidth="1"/>
    <col min="8455" max="8455" width="9.5546875" style="146" customWidth="1"/>
    <col min="8456" max="8456" width="1.6640625" style="146" customWidth="1"/>
    <col min="8457" max="8457" width="0.44140625" style="146" customWidth="1"/>
    <col min="8458" max="8458" width="3.88671875" style="146" customWidth="1"/>
    <col min="8459" max="8459" width="10.6640625" style="146" customWidth="1"/>
    <col min="8460" max="8460" width="8.33203125" style="146" customWidth="1"/>
    <col min="8461" max="8461" width="1.6640625" style="146" customWidth="1"/>
    <col min="8462" max="8462" width="4.88671875" style="146" customWidth="1"/>
    <col min="8463" max="8463" width="2.44140625" style="146" customWidth="1"/>
    <col min="8464" max="8464" width="1.109375" style="146" customWidth="1"/>
    <col min="8465" max="8465" width="1" style="146" customWidth="1"/>
    <col min="8466" max="8466" width="13.6640625" style="146" customWidth="1"/>
    <col min="8467" max="8467" width="3.88671875" style="146" customWidth="1"/>
    <col min="8468" max="8468" width="0.33203125" style="146" customWidth="1"/>
    <col min="8469" max="8469" width="0.109375" style="146" customWidth="1"/>
    <col min="8470" max="8470" width="0.5546875" style="146" customWidth="1"/>
    <col min="8471" max="8471" width="0.33203125" style="146" customWidth="1"/>
    <col min="8472" max="8472" width="0.109375" style="146" customWidth="1"/>
    <col min="8473" max="8473" width="5.5546875" style="146" customWidth="1"/>
    <col min="8474" max="8474" width="7.33203125" style="146" customWidth="1"/>
    <col min="8475" max="8475" width="0.44140625" style="146" customWidth="1"/>
    <col min="8476" max="8476" width="0.109375" style="146" customWidth="1"/>
    <col min="8477" max="8477" width="1" style="146" customWidth="1"/>
    <col min="8478" max="8478" width="0.44140625" style="146" customWidth="1"/>
    <col min="8479" max="8479" width="6.88671875" style="146" customWidth="1"/>
    <col min="8480" max="8480" width="9.109375" style="146" customWidth="1"/>
    <col min="8481" max="8481" width="0.88671875" style="146" customWidth="1"/>
    <col min="8482" max="8482" width="0" style="146" hidden="1" customWidth="1"/>
    <col min="8483" max="8483" width="1.33203125" style="146" customWidth="1"/>
    <col min="8484" max="8704" width="8.88671875" style="146"/>
    <col min="8705" max="8705" width="0.5546875" style="146" customWidth="1"/>
    <col min="8706" max="8706" width="1.33203125" style="146" customWidth="1"/>
    <col min="8707" max="8707" width="9.5546875" style="146" customWidth="1"/>
    <col min="8708" max="8708" width="5.88671875" style="146" customWidth="1"/>
    <col min="8709" max="8709" width="5.6640625" style="146" customWidth="1"/>
    <col min="8710" max="8710" width="15.6640625" style="146" customWidth="1"/>
    <col min="8711" max="8711" width="9.5546875" style="146" customWidth="1"/>
    <col min="8712" max="8712" width="1.6640625" style="146" customWidth="1"/>
    <col min="8713" max="8713" width="0.44140625" style="146" customWidth="1"/>
    <col min="8714" max="8714" width="3.88671875" style="146" customWidth="1"/>
    <col min="8715" max="8715" width="10.6640625" style="146" customWidth="1"/>
    <col min="8716" max="8716" width="8.33203125" style="146" customWidth="1"/>
    <col min="8717" max="8717" width="1.6640625" style="146" customWidth="1"/>
    <col min="8718" max="8718" width="4.88671875" style="146" customWidth="1"/>
    <col min="8719" max="8719" width="2.44140625" style="146" customWidth="1"/>
    <col min="8720" max="8720" width="1.109375" style="146" customWidth="1"/>
    <col min="8721" max="8721" width="1" style="146" customWidth="1"/>
    <col min="8722" max="8722" width="13.6640625" style="146" customWidth="1"/>
    <col min="8723" max="8723" width="3.88671875" style="146" customWidth="1"/>
    <col min="8724" max="8724" width="0.33203125" style="146" customWidth="1"/>
    <col min="8725" max="8725" width="0.109375" style="146" customWidth="1"/>
    <col min="8726" max="8726" width="0.5546875" style="146" customWidth="1"/>
    <col min="8727" max="8727" width="0.33203125" style="146" customWidth="1"/>
    <col min="8728" max="8728" width="0.109375" style="146" customWidth="1"/>
    <col min="8729" max="8729" width="5.5546875" style="146" customWidth="1"/>
    <col min="8730" max="8730" width="7.33203125" style="146" customWidth="1"/>
    <col min="8731" max="8731" width="0.44140625" style="146" customWidth="1"/>
    <col min="8732" max="8732" width="0.109375" style="146" customWidth="1"/>
    <col min="8733" max="8733" width="1" style="146" customWidth="1"/>
    <col min="8734" max="8734" width="0.44140625" style="146" customWidth="1"/>
    <col min="8735" max="8735" width="6.88671875" style="146" customWidth="1"/>
    <col min="8736" max="8736" width="9.109375" style="146" customWidth="1"/>
    <col min="8737" max="8737" width="0.88671875" style="146" customWidth="1"/>
    <col min="8738" max="8738" width="0" style="146" hidden="1" customWidth="1"/>
    <col min="8739" max="8739" width="1.33203125" style="146" customWidth="1"/>
    <col min="8740" max="8960" width="8.88671875" style="146"/>
    <col min="8961" max="8961" width="0.5546875" style="146" customWidth="1"/>
    <col min="8962" max="8962" width="1.33203125" style="146" customWidth="1"/>
    <col min="8963" max="8963" width="9.5546875" style="146" customWidth="1"/>
    <col min="8964" max="8964" width="5.88671875" style="146" customWidth="1"/>
    <col min="8965" max="8965" width="5.6640625" style="146" customWidth="1"/>
    <col min="8966" max="8966" width="15.6640625" style="146" customWidth="1"/>
    <col min="8967" max="8967" width="9.5546875" style="146" customWidth="1"/>
    <col min="8968" max="8968" width="1.6640625" style="146" customWidth="1"/>
    <col min="8969" max="8969" width="0.44140625" style="146" customWidth="1"/>
    <col min="8970" max="8970" width="3.88671875" style="146" customWidth="1"/>
    <col min="8971" max="8971" width="10.6640625" style="146" customWidth="1"/>
    <col min="8972" max="8972" width="8.33203125" style="146" customWidth="1"/>
    <col min="8973" max="8973" width="1.6640625" style="146" customWidth="1"/>
    <col min="8974" max="8974" width="4.88671875" style="146" customWidth="1"/>
    <col min="8975" max="8975" width="2.44140625" style="146" customWidth="1"/>
    <col min="8976" max="8976" width="1.109375" style="146" customWidth="1"/>
    <col min="8977" max="8977" width="1" style="146" customWidth="1"/>
    <col min="8978" max="8978" width="13.6640625" style="146" customWidth="1"/>
    <col min="8979" max="8979" width="3.88671875" style="146" customWidth="1"/>
    <col min="8980" max="8980" width="0.33203125" style="146" customWidth="1"/>
    <col min="8981" max="8981" width="0.109375" style="146" customWidth="1"/>
    <col min="8982" max="8982" width="0.5546875" style="146" customWidth="1"/>
    <col min="8983" max="8983" width="0.33203125" style="146" customWidth="1"/>
    <col min="8984" max="8984" width="0.109375" style="146" customWidth="1"/>
    <col min="8985" max="8985" width="5.5546875" style="146" customWidth="1"/>
    <col min="8986" max="8986" width="7.33203125" style="146" customWidth="1"/>
    <col min="8987" max="8987" width="0.44140625" style="146" customWidth="1"/>
    <col min="8988" max="8988" width="0.109375" style="146" customWidth="1"/>
    <col min="8989" max="8989" width="1" style="146" customWidth="1"/>
    <col min="8990" max="8990" width="0.44140625" style="146" customWidth="1"/>
    <col min="8991" max="8991" width="6.88671875" style="146" customWidth="1"/>
    <col min="8992" max="8992" width="9.109375" style="146" customWidth="1"/>
    <col min="8993" max="8993" width="0.88671875" style="146" customWidth="1"/>
    <col min="8994" max="8994" width="0" style="146" hidden="1" customWidth="1"/>
    <col min="8995" max="8995" width="1.33203125" style="146" customWidth="1"/>
    <col min="8996" max="9216" width="8.88671875" style="146"/>
    <col min="9217" max="9217" width="0.5546875" style="146" customWidth="1"/>
    <col min="9218" max="9218" width="1.33203125" style="146" customWidth="1"/>
    <col min="9219" max="9219" width="9.5546875" style="146" customWidth="1"/>
    <col min="9220" max="9220" width="5.88671875" style="146" customWidth="1"/>
    <col min="9221" max="9221" width="5.6640625" style="146" customWidth="1"/>
    <col min="9222" max="9222" width="15.6640625" style="146" customWidth="1"/>
    <col min="9223" max="9223" width="9.5546875" style="146" customWidth="1"/>
    <col min="9224" max="9224" width="1.6640625" style="146" customWidth="1"/>
    <col min="9225" max="9225" width="0.44140625" style="146" customWidth="1"/>
    <col min="9226" max="9226" width="3.88671875" style="146" customWidth="1"/>
    <col min="9227" max="9227" width="10.6640625" style="146" customWidth="1"/>
    <col min="9228" max="9228" width="8.33203125" style="146" customWidth="1"/>
    <col min="9229" max="9229" width="1.6640625" style="146" customWidth="1"/>
    <col min="9230" max="9230" width="4.88671875" style="146" customWidth="1"/>
    <col min="9231" max="9231" width="2.44140625" style="146" customWidth="1"/>
    <col min="9232" max="9232" width="1.109375" style="146" customWidth="1"/>
    <col min="9233" max="9233" width="1" style="146" customWidth="1"/>
    <col min="9234" max="9234" width="13.6640625" style="146" customWidth="1"/>
    <col min="9235" max="9235" width="3.88671875" style="146" customWidth="1"/>
    <col min="9236" max="9236" width="0.33203125" style="146" customWidth="1"/>
    <col min="9237" max="9237" width="0.109375" style="146" customWidth="1"/>
    <col min="9238" max="9238" width="0.5546875" style="146" customWidth="1"/>
    <col min="9239" max="9239" width="0.33203125" style="146" customWidth="1"/>
    <col min="9240" max="9240" width="0.109375" style="146" customWidth="1"/>
    <col min="9241" max="9241" width="5.5546875" style="146" customWidth="1"/>
    <col min="9242" max="9242" width="7.33203125" style="146" customWidth="1"/>
    <col min="9243" max="9243" width="0.44140625" style="146" customWidth="1"/>
    <col min="9244" max="9244" width="0.109375" style="146" customWidth="1"/>
    <col min="9245" max="9245" width="1" style="146" customWidth="1"/>
    <col min="9246" max="9246" width="0.44140625" style="146" customWidth="1"/>
    <col min="9247" max="9247" width="6.88671875" style="146" customWidth="1"/>
    <col min="9248" max="9248" width="9.109375" style="146" customWidth="1"/>
    <col min="9249" max="9249" width="0.88671875" style="146" customWidth="1"/>
    <col min="9250" max="9250" width="0" style="146" hidden="1" customWidth="1"/>
    <col min="9251" max="9251" width="1.33203125" style="146" customWidth="1"/>
    <col min="9252" max="9472" width="8.88671875" style="146"/>
    <col min="9473" max="9473" width="0.5546875" style="146" customWidth="1"/>
    <col min="9474" max="9474" width="1.33203125" style="146" customWidth="1"/>
    <col min="9475" max="9475" width="9.5546875" style="146" customWidth="1"/>
    <col min="9476" max="9476" width="5.88671875" style="146" customWidth="1"/>
    <col min="9477" max="9477" width="5.6640625" style="146" customWidth="1"/>
    <col min="9478" max="9478" width="15.6640625" style="146" customWidth="1"/>
    <col min="9479" max="9479" width="9.5546875" style="146" customWidth="1"/>
    <col min="9480" max="9480" width="1.6640625" style="146" customWidth="1"/>
    <col min="9481" max="9481" width="0.44140625" style="146" customWidth="1"/>
    <col min="9482" max="9482" width="3.88671875" style="146" customWidth="1"/>
    <col min="9483" max="9483" width="10.6640625" style="146" customWidth="1"/>
    <col min="9484" max="9484" width="8.33203125" style="146" customWidth="1"/>
    <col min="9485" max="9485" width="1.6640625" style="146" customWidth="1"/>
    <col min="9486" max="9486" width="4.88671875" style="146" customWidth="1"/>
    <col min="9487" max="9487" width="2.44140625" style="146" customWidth="1"/>
    <col min="9488" max="9488" width="1.109375" style="146" customWidth="1"/>
    <col min="9489" max="9489" width="1" style="146" customWidth="1"/>
    <col min="9490" max="9490" width="13.6640625" style="146" customWidth="1"/>
    <col min="9491" max="9491" width="3.88671875" style="146" customWidth="1"/>
    <col min="9492" max="9492" width="0.33203125" style="146" customWidth="1"/>
    <col min="9493" max="9493" width="0.109375" style="146" customWidth="1"/>
    <col min="9494" max="9494" width="0.5546875" style="146" customWidth="1"/>
    <col min="9495" max="9495" width="0.33203125" style="146" customWidth="1"/>
    <col min="9496" max="9496" width="0.109375" style="146" customWidth="1"/>
    <col min="9497" max="9497" width="5.5546875" style="146" customWidth="1"/>
    <col min="9498" max="9498" width="7.33203125" style="146" customWidth="1"/>
    <col min="9499" max="9499" width="0.44140625" style="146" customWidth="1"/>
    <col min="9500" max="9500" width="0.109375" style="146" customWidth="1"/>
    <col min="9501" max="9501" width="1" style="146" customWidth="1"/>
    <col min="9502" max="9502" width="0.44140625" style="146" customWidth="1"/>
    <col min="9503" max="9503" width="6.88671875" style="146" customWidth="1"/>
    <col min="9504" max="9504" width="9.109375" style="146" customWidth="1"/>
    <col min="9505" max="9505" width="0.88671875" style="146" customWidth="1"/>
    <col min="9506" max="9506" width="0" style="146" hidden="1" customWidth="1"/>
    <col min="9507" max="9507" width="1.33203125" style="146" customWidth="1"/>
    <col min="9508" max="9728" width="8.88671875" style="146"/>
    <col min="9729" max="9729" width="0.5546875" style="146" customWidth="1"/>
    <col min="9730" max="9730" width="1.33203125" style="146" customWidth="1"/>
    <col min="9731" max="9731" width="9.5546875" style="146" customWidth="1"/>
    <col min="9732" max="9732" width="5.88671875" style="146" customWidth="1"/>
    <col min="9733" max="9733" width="5.6640625" style="146" customWidth="1"/>
    <col min="9734" max="9734" width="15.6640625" style="146" customWidth="1"/>
    <col min="9735" max="9735" width="9.5546875" style="146" customWidth="1"/>
    <col min="9736" max="9736" width="1.6640625" style="146" customWidth="1"/>
    <col min="9737" max="9737" width="0.44140625" style="146" customWidth="1"/>
    <col min="9738" max="9738" width="3.88671875" style="146" customWidth="1"/>
    <col min="9739" max="9739" width="10.6640625" style="146" customWidth="1"/>
    <col min="9740" max="9740" width="8.33203125" style="146" customWidth="1"/>
    <col min="9741" max="9741" width="1.6640625" style="146" customWidth="1"/>
    <col min="9742" max="9742" width="4.88671875" style="146" customWidth="1"/>
    <col min="9743" max="9743" width="2.44140625" style="146" customWidth="1"/>
    <col min="9744" max="9744" width="1.109375" style="146" customWidth="1"/>
    <col min="9745" max="9745" width="1" style="146" customWidth="1"/>
    <col min="9746" max="9746" width="13.6640625" style="146" customWidth="1"/>
    <col min="9747" max="9747" width="3.88671875" style="146" customWidth="1"/>
    <col min="9748" max="9748" width="0.33203125" style="146" customWidth="1"/>
    <col min="9749" max="9749" width="0.109375" style="146" customWidth="1"/>
    <col min="9750" max="9750" width="0.5546875" style="146" customWidth="1"/>
    <col min="9751" max="9751" width="0.33203125" style="146" customWidth="1"/>
    <col min="9752" max="9752" width="0.109375" style="146" customWidth="1"/>
    <col min="9753" max="9753" width="5.5546875" style="146" customWidth="1"/>
    <col min="9754" max="9754" width="7.33203125" style="146" customWidth="1"/>
    <col min="9755" max="9755" width="0.44140625" style="146" customWidth="1"/>
    <col min="9756" max="9756" width="0.109375" style="146" customWidth="1"/>
    <col min="9757" max="9757" width="1" style="146" customWidth="1"/>
    <col min="9758" max="9758" width="0.44140625" style="146" customWidth="1"/>
    <col min="9759" max="9759" width="6.88671875" style="146" customWidth="1"/>
    <col min="9760" max="9760" width="9.109375" style="146" customWidth="1"/>
    <col min="9761" max="9761" width="0.88671875" style="146" customWidth="1"/>
    <col min="9762" max="9762" width="0" style="146" hidden="1" customWidth="1"/>
    <col min="9763" max="9763" width="1.33203125" style="146" customWidth="1"/>
    <col min="9764" max="9984" width="8.88671875" style="146"/>
    <col min="9985" max="9985" width="0.5546875" style="146" customWidth="1"/>
    <col min="9986" max="9986" width="1.33203125" style="146" customWidth="1"/>
    <col min="9987" max="9987" width="9.5546875" style="146" customWidth="1"/>
    <col min="9988" max="9988" width="5.88671875" style="146" customWidth="1"/>
    <col min="9989" max="9989" width="5.6640625" style="146" customWidth="1"/>
    <col min="9990" max="9990" width="15.6640625" style="146" customWidth="1"/>
    <col min="9991" max="9991" width="9.5546875" style="146" customWidth="1"/>
    <col min="9992" max="9992" width="1.6640625" style="146" customWidth="1"/>
    <col min="9993" max="9993" width="0.44140625" style="146" customWidth="1"/>
    <col min="9994" max="9994" width="3.88671875" style="146" customWidth="1"/>
    <col min="9995" max="9995" width="10.6640625" style="146" customWidth="1"/>
    <col min="9996" max="9996" width="8.33203125" style="146" customWidth="1"/>
    <col min="9997" max="9997" width="1.6640625" style="146" customWidth="1"/>
    <col min="9998" max="9998" width="4.88671875" style="146" customWidth="1"/>
    <col min="9999" max="9999" width="2.44140625" style="146" customWidth="1"/>
    <col min="10000" max="10000" width="1.109375" style="146" customWidth="1"/>
    <col min="10001" max="10001" width="1" style="146" customWidth="1"/>
    <col min="10002" max="10002" width="13.6640625" style="146" customWidth="1"/>
    <col min="10003" max="10003" width="3.88671875" style="146" customWidth="1"/>
    <col min="10004" max="10004" width="0.33203125" style="146" customWidth="1"/>
    <col min="10005" max="10005" width="0.109375" style="146" customWidth="1"/>
    <col min="10006" max="10006" width="0.5546875" style="146" customWidth="1"/>
    <col min="10007" max="10007" width="0.33203125" style="146" customWidth="1"/>
    <col min="10008" max="10008" width="0.109375" style="146" customWidth="1"/>
    <col min="10009" max="10009" width="5.5546875" style="146" customWidth="1"/>
    <col min="10010" max="10010" width="7.33203125" style="146" customWidth="1"/>
    <col min="10011" max="10011" width="0.44140625" style="146" customWidth="1"/>
    <col min="10012" max="10012" width="0.109375" style="146" customWidth="1"/>
    <col min="10013" max="10013" width="1" style="146" customWidth="1"/>
    <col min="10014" max="10014" width="0.44140625" style="146" customWidth="1"/>
    <col min="10015" max="10015" width="6.88671875" style="146" customWidth="1"/>
    <col min="10016" max="10016" width="9.109375" style="146" customWidth="1"/>
    <col min="10017" max="10017" width="0.88671875" style="146" customWidth="1"/>
    <col min="10018" max="10018" width="0" style="146" hidden="1" customWidth="1"/>
    <col min="10019" max="10019" width="1.33203125" style="146" customWidth="1"/>
    <col min="10020" max="10240" width="8.88671875" style="146"/>
    <col min="10241" max="10241" width="0.5546875" style="146" customWidth="1"/>
    <col min="10242" max="10242" width="1.33203125" style="146" customWidth="1"/>
    <col min="10243" max="10243" width="9.5546875" style="146" customWidth="1"/>
    <col min="10244" max="10244" width="5.88671875" style="146" customWidth="1"/>
    <col min="10245" max="10245" width="5.6640625" style="146" customWidth="1"/>
    <col min="10246" max="10246" width="15.6640625" style="146" customWidth="1"/>
    <col min="10247" max="10247" width="9.5546875" style="146" customWidth="1"/>
    <col min="10248" max="10248" width="1.6640625" style="146" customWidth="1"/>
    <col min="10249" max="10249" width="0.44140625" style="146" customWidth="1"/>
    <col min="10250" max="10250" width="3.88671875" style="146" customWidth="1"/>
    <col min="10251" max="10251" width="10.6640625" style="146" customWidth="1"/>
    <col min="10252" max="10252" width="8.33203125" style="146" customWidth="1"/>
    <col min="10253" max="10253" width="1.6640625" style="146" customWidth="1"/>
    <col min="10254" max="10254" width="4.88671875" style="146" customWidth="1"/>
    <col min="10255" max="10255" width="2.44140625" style="146" customWidth="1"/>
    <col min="10256" max="10256" width="1.109375" style="146" customWidth="1"/>
    <col min="10257" max="10257" width="1" style="146" customWidth="1"/>
    <col min="10258" max="10258" width="13.6640625" style="146" customWidth="1"/>
    <col min="10259" max="10259" width="3.88671875" style="146" customWidth="1"/>
    <col min="10260" max="10260" width="0.33203125" style="146" customWidth="1"/>
    <col min="10261" max="10261" width="0.109375" style="146" customWidth="1"/>
    <col min="10262" max="10262" width="0.5546875" style="146" customWidth="1"/>
    <col min="10263" max="10263" width="0.33203125" style="146" customWidth="1"/>
    <col min="10264" max="10264" width="0.109375" style="146" customWidth="1"/>
    <col min="10265" max="10265" width="5.5546875" style="146" customWidth="1"/>
    <col min="10266" max="10266" width="7.33203125" style="146" customWidth="1"/>
    <col min="10267" max="10267" width="0.44140625" style="146" customWidth="1"/>
    <col min="10268" max="10268" width="0.109375" style="146" customWidth="1"/>
    <col min="10269" max="10269" width="1" style="146" customWidth="1"/>
    <col min="10270" max="10270" width="0.44140625" style="146" customWidth="1"/>
    <col min="10271" max="10271" width="6.88671875" style="146" customWidth="1"/>
    <col min="10272" max="10272" width="9.109375" style="146" customWidth="1"/>
    <col min="10273" max="10273" width="0.88671875" style="146" customWidth="1"/>
    <col min="10274" max="10274" width="0" style="146" hidden="1" customWidth="1"/>
    <col min="10275" max="10275" width="1.33203125" style="146" customWidth="1"/>
    <col min="10276" max="10496" width="8.88671875" style="146"/>
    <col min="10497" max="10497" width="0.5546875" style="146" customWidth="1"/>
    <col min="10498" max="10498" width="1.33203125" style="146" customWidth="1"/>
    <col min="10499" max="10499" width="9.5546875" style="146" customWidth="1"/>
    <col min="10500" max="10500" width="5.88671875" style="146" customWidth="1"/>
    <col min="10501" max="10501" width="5.6640625" style="146" customWidth="1"/>
    <col min="10502" max="10502" width="15.6640625" style="146" customWidth="1"/>
    <col min="10503" max="10503" width="9.5546875" style="146" customWidth="1"/>
    <col min="10504" max="10504" width="1.6640625" style="146" customWidth="1"/>
    <col min="10505" max="10505" width="0.44140625" style="146" customWidth="1"/>
    <col min="10506" max="10506" width="3.88671875" style="146" customWidth="1"/>
    <col min="10507" max="10507" width="10.6640625" style="146" customWidth="1"/>
    <col min="10508" max="10508" width="8.33203125" style="146" customWidth="1"/>
    <col min="10509" max="10509" width="1.6640625" style="146" customWidth="1"/>
    <col min="10510" max="10510" width="4.88671875" style="146" customWidth="1"/>
    <col min="10511" max="10511" width="2.44140625" style="146" customWidth="1"/>
    <col min="10512" max="10512" width="1.109375" style="146" customWidth="1"/>
    <col min="10513" max="10513" width="1" style="146" customWidth="1"/>
    <col min="10514" max="10514" width="13.6640625" style="146" customWidth="1"/>
    <col min="10515" max="10515" width="3.88671875" style="146" customWidth="1"/>
    <col min="10516" max="10516" width="0.33203125" style="146" customWidth="1"/>
    <col min="10517" max="10517" width="0.109375" style="146" customWidth="1"/>
    <col min="10518" max="10518" width="0.5546875" style="146" customWidth="1"/>
    <col min="10519" max="10519" width="0.33203125" style="146" customWidth="1"/>
    <col min="10520" max="10520" width="0.109375" style="146" customWidth="1"/>
    <col min="10521" max="10521" width="5.5546875" style="146" customWidth="1"/>
    <col min="10522" max="10522" width="7.33203125" style="146" customWidth="1"/>
    <col min="10523" max="10523" width="0.44140625" style="146" customWidth="1"/>
    <col min="10524" max="10524" width="0.109375" style="146" customWidth="1"/>
    <col min="10525" max="10525" width="1" style="146" customWidth="1"/>
    <col min="10526" max="10526" width="0.44140625" style="146" customWidth="1"/>
    <col min="10527" max="10527" width="6.88671875" style="146" customWidth="1"/>
    <col min="10528" max="10528" width="9.109375" style="146" customWidth="1"/>
    <col min="10529" max="10529" width="0.88671875" style="146" customWidth="1"/>
    <col min="10530" max="10530" width="0" style="146" hidden="1" customWidth="1"/>
    <col min="10531" max="10531" width="1.33203125" style="146" customWidth="1"/>
    <col min="10532" max="10752" width="8.88671875" style="146"/>
    <col min="10753" max="10753" width="0.5546875" style="146" customWidth="1"/>
    <col min="10754" max="10754" width="1.33203125" style="146" customWidth="1"/>
    <col min="10755" max="10755" width="9.5546875" style="146" customWidth="1"/>
    <col min="10756" max="10756" width="5.88671875" style="146" customWidth="1"/>
    <col min="10757" max="10757" width="5.6640625" style="146" customWidth="1"/>
    <col min="10758" max="10758" width="15.6640625" style="146" customWidth="1"/>
    <col min="10759" max="10759" width="9.5546875" style="146" customWidth="1"/>
    <col min="10760" max="10760" width="1.6640625" style="146" customWidth="1"/>
    <col min="10761" max="10761" width="0.44140625" style="146" customWidth="1"/>
    <col min="10762" max="10762" width="3.88671875" style="146" customWidth="1"/>
    <col min="10763" max="10763" width="10.6640625" style="146" customWidth="1"/>
    <col min="10764" max="10764" width="8.33203125" style="146" customWidth="1"/>
    <col min="10765" max="10765" width="1.6640625" style="146" customWidth="1"/>
    <col min="10766" max="10766" width="4.88671875" style="146" customWidth="1"/>
    <col min="10767" max="10767" width="2.44140625" style="146" customWidth="1"/>
    <col min="10768" max="10768" width="1.109375" style="146" customWidth="1"/>
    <col min="10769" max="10769" width="1" style="146" customWidth="1"/>
    <col min="10770" max="10770" width="13.6640625" style="146" customWidth="1"/>
    <col min="10771" max="10771" width="3.88671875" style="146" customWidth="1"/>
    <col min="10772" max="10772" width="0.33203125" style="146" customWidth="1"/>
    <col min="10773" max="10773" width="0.109375" style="146" customWidth="1"/>
    <col min="10774" max="10774" width="0.5546875" style="146" customWidth="1"/>
    <col min="10775" max="10775" width="0.33203125" style="146" customWidth="1"/>
    <col min="10776" max="10776" width="0.109375" style="146" customWidth="1"/>
    <col min="10777" max="10777" width="5.5546875" style="146" customWidth="1"/>
    <col min="10778" max="10778" width="7.33203125" style="146" customWidth="1"/>
    <col min="10779" max="10779" width="0.44140625" style="146" customWidth="1"/>
    <col min="10780" max="10780" width="0.109375" style="146" customWidth="1"/>
    <col min="10781" max="10781" width="1" style="146" customWidth="1"/>
    <col min="10782" max="10782" width="0.44140625" style="146" customWidth="1"/>
    <col min="10783" max="10783" width="6.88671875" style="146" customWidth="1"/>
    <col min="10784" max="10784" width="9.109375" style="146" customWidth="1"/>
    <col min="10785" max="10785" width="0.88671875" style="146" customWidth="1"/>
    <col min="10786" max="10786" width="0" style="146" hidden="1" customWidth="1"/>
    <col min="10787" max="10787" width="1.33203125" style="146" customWidth="1"/>
    <col min="10788" max="11008" width="8.88671875" style="146"/>
    <col min="11009" max="11009" width="0.5546875" style="146" customWidth="1"/>
    <col min="11010" max="11010" width="1.33203125" style="146" customWidth="1"/>
    <col min="11011" max="11011" width="9.5546875" style="146" customWidth="1"/>
    <col min="11012" max="11012" width="5.88671875" style="146" customWidth="1"/>
    <col min="11013" max="11013" width="5.6640625" style="146" customWidth="1"/>
    <col min="11014" max="11014" width="15.6640625" style="146" customWidth="1"/>
    <col min="11015" max="11015" width="9.5546875" style="146" customWidth="1"/>
    <col min="11016" max="11016" width="1.6640625" style="146" customWidth="1"/>
    <col min="11017" max="11017" width="0.44140625" style="146" customWidth="1"/>
    <col min="11018" max="11018" width="3.88671875" style="146" customWidth="1"/>
    <col min="11019" max="11019" width="10.6640625" style="146" customWidth="1"/>
    <col min="11020" max="11020" width="8.33203125" style="146" customWidth="1"/>
    <col min="11021" max="11021" width="1.6640625" style="146" customWidth="1"/>
    <col min="11022" max="11022" width="4.88671875" style="146" customWidth="1"/>
    <col min="11023" max="11023" width="2.44140625" style="146" customWidth="1"/>
    <col min="11024" max="11024" width="1.109375" style="146" customWidth="1"/>
    <col min="11025" max="11025" width="1" style="146" customWidth="1"/>
    <col min="11026" max="11026" width="13.6640625" style="146" customWidth="1"/>
    <col min="11027" max="11027" width="3.88671875" style="146" customWidth="1"/>
    <col min="11028" max="11028" width="0.33203125" style="146" customWidth="1"/>
    <col min="11029" max="11029" width="0.109375" style="146" customWidth="1"/>
    <col min="11030" max="11030" width="0.5546875" style="146" customWidth="1"/>
    <col min="11031" max="11031" width="0.33203125" style="146" customWidth="1"/>
    <col min="11032" max="11032" width="0.109375" style="146" customWidth="1"/>
    <col min="11033" max="11033" width="5.5546875" style="146" customWidth="1"/>
    <col min="11034" max="11034" width="7.33203125" style="146" customWidth="1"/>
    <col min="11035" max="11035" width="0.44140625" style="146" customWidth="1"/>
    <col min="11036" max="11036" width="0.109375" style="146" customWidth="1"/>
    <col min="11037" max="11037" width="1" style="146" customWidth="1"/>
    <col min="11038" max="11038" width="0.44140625" style="146" customWidth="1"/>
    <col min="11039" max="11039" width="6.88671875" style="146" customWidth="1"/>
    <col min="11040" max="11040" width="9.109375" style="146" customWidth="1"/>
    <col min="11041" max="11041" width="0.88671875" style="146" customWidth="1"/>
    <col min="11042" max="11042" width="0" style="146" hidden="1" customWidth="1"/>
    <col min="11043" max="11043" width="1.33203125" style="146" customWidth="1"/>
    <col min="11044" max="11264" width="8.88671875" style="146"/>
    <col min="11265" max="11265" width="0.5546875" style="146" customWidth="1"/>
    <col min="11266" max="11266" width="1.33203125" style="146" customWidth="1"/>
    <col min="11267" max="11267" width="9.5546875" style="146" customWidth="1"/>
    <col min="11268" max="11268" width="5.88671875" style="146" customWidth="1"/>
    <col min="11269" max="11269" width="5.6640625" style="146" customWidth="1"/>
    <col min="11270" max="11270" width="15.6640625" style="146" customWidth="1"/>
    <col min="11271" max="11271" width="9.5546875" style="146" customWidth="1"/>
    <col min="11272" max="11272" width="1.6640625" style="146" customWidth="1"/>
    <col min="11273" max="11273" width="0.44140625" style="146" customWidth="1"/>
    <col min="11274" max="11274" width="3.88671875" style="146" customWidth="1"/>
    <col min="11275" max="11275" width="10.6640625" style="146" customWidth="1"/>
    <col min="11276" max="11276" width="8.33203125" style="146" customWidth="1"/>
    <col min="11277" max="11277" width="1.6640625" style="146" customWidth="1"/>
    <col min="11278" max="11278" width="4.88671875" style="146" customWidth="1"/>
    <col min="11279" max="11279" width="2.44140625" style="146" customWidth="1"/>
    <col min="11280" max="11280" width="1.109375" style="146" customWidth="1"/>
    <col min="11281" max="11281" width="1" style="146" customWidth="1"/>
    <col min="11282" max="11282" width="13.6640625" style="146" customWidth="1"/>
    <col min="11283" max="11283" width="3.88671875" style="146" customWidth="1"/>
    <col min="11284" max="11284" width="0.33203125" style="146" customWidth="1"/>
    <col min="11285" max="11285" width="0.109375" style="146" customWidth="1"/>
    <col min="11286" max="11286" width="0.5546875" style="146" customWidth="1"/>
    <col min="11287" max="11287" width="0.33203125" style="146" customWidth="1"/>
    <col min="11288" max="11288" width="0.109375" style="146" customWidth="1"/>
    <col min="11289" max="11289" width="5.5546875" style="146" customWidth="1"/>
    <col min="11290" max="11290" width="7.33203125" style="146" customWidth="1"/>
    <col min="11291" max="11291" width="0.44140625" style="146" customWidth="1"/>
    <col min="11292" max="11292" width="0.109375" style="146" customWidth="1"/>
    <col min="11293" max="11293" width="1" style="146" customWidth="1"/>
    <col min="11294" max="11294" width="0.44140625" style="146" customWidth="1"/>
    <col min="11295" max="11295" width="6.88671875" style="146" customWidth="1"/>
    <col min="11296" max="11296" width="9.109375" style="146" customWidth="1"/>
    <col min="11297" max="11297" width="0.88671875" style="146" customWidth="1"/>
    <col min="11298" max="11298" width="0" style="146" hidden="1" customWidth="1"/>
    <col min="11299" max="11299" width="1.33203125" style="146" customWidth="1"/>
    <col min="11300" max="11520" width="8.88671875" style="146"/>
    <col min="11521" max="11521" width="0.5546875" style="146" customWidth="1"/>
    <col min="11522" max="11522" width="1.33203125" style="146" customWidth="1"/>
    <col min="11523" max="11523" width="9.5546875" style="146" customWidth="1"/>
    <col min="11524" max="11524" width="5.88671875" style="146" customWidth="1"/>
    <col min="11525" max="11525" width="5.6640625" style="146" customWidth="1"/>
    <col min="11526" max="11526" width="15.6640625" style="146" customWidth="1"/>
    <col min="11527" max="11527" width="9.5546875" style="146" customWidth="1"/>
    <col min="11528" max="11528" width="1.6640625" style="146" customWidth="1"/>
    <col min="11529" max="11529" width="0.44140625" style="146" customWidth="1"/>
    <col min="11530" max="11530" width="3.88671875" style="146" customWidth="1"/>
    <col min="11531" max="11531" width="10.6640625" style="146" customWidth="1"/>
    <col min="11532" max="11532" width="8.33203125" style="146" customWidth="1"/>
    <col min="11533" max="11533" width="1.6640625" style="146" customWidth="1"/>
    <col min="11534" max="11534" width="4.88671875" style="146" customWidth="1"/>
    <col min="11535" max="11535" width="2.44140625" style="146" customWidth="1"/>
    <col min="11536" max="11536" width="1.109375" style="146" customWidth="1"/>
    <col min="11537" max="11537" width="1" style="146" customWidth="1"/>
    <col min="11538" max="11538" width="13.6640625" style="146" customWidth="1"/>
    <col min="11539" max="11539" width="3.88671875" style="146" customWidth="1"/>
    <col min="11540" max="11540" width="0.33203125" style="146" customWidth="1"/>
    <col min="11541" max="11541" width="0.109375" style="146" customWidth="1"/>
    <col min="11542" max="11542" width="0.5546875" style="146" customWidth="1"/>
    <col min="11543" max="11543" width="0.33203125" style="146" customWidth="1"/>
    <col min="11544" max="11544" width="0.109375" style="146" customWidth="1"/>
    <col min="11545" max="11545" width="5.5546875" style="146" customWidth="1"/>
    <col min="11546" max="11546" width="7.33203125" style="146" customWidth="1"/>
    <col min="11547" max="11547" width="0.44140625" style="146" customWidth="1"/>
    <col min="11548" max="11548" width="0.109375" style="146" customWidth="1"/>
    <col min="11549" max="11549" width="1" style="146" customWidth="1"/>
    <col min="11550" max="11550" width="0.44140625" style="146" customWidth="1"/>
    <col min="11551" max="11551" width="6.88671875" style="146" customWidth="1"/>
    <col min="11552" max="11552" width="9.109375" style="146" customWidth="1"/>
    <col min="11553" max="11553" width="0.88671875" style="146" customWidth="1"/>
    <col min="11554" max="11554" width="0" style="146" hidden="1" customWidth="1"/>
    <col min="11555" max="11555" width="1.33203125" style="146" customWidth="1"/>
    <col min="11556" max="11776" width="8.88671875" style="146"/>
    <col min="11777" max="11777" width="0.5546875" style="146" customWidth="1"/>
    <col min="11778" max="11778" width="1.33203125" style="146" customWidth="1"/>
    <col min="11779" max="11779" width="9.5546875" style="146" customWidth="1"/>
    <col min="11780" max="11780" width="5.88671875" style="146" customWidth="1"/>
    <col min="11781" max="11781" width="5.6640625" style="146" customWidth="1"/>
    <col min="11782" max="11782" width="15.6640625" style="146" customWidth="1"/>
    <col min="11783" max="11783" width="9.5546875" style="146" customWidth="1"/>
    <col min="11784" max="11784" width="1.6640625" style="146" customWidth="1"/>
    <col min="11785" max="11785" width="0.44140625" style="146" customWidth="1"/>
    <col min="11786" max="11786" width="3.88671875" style="146" customWidth="1"/>
    <col min="11787" max="11787" width="10.6640625" style="146" customWidth="1"/>
    <col min="11788" max="11788" width="8.33203125" style="146" customWidth="1"/>
    <col min="11789" max="11789" width="1.6640625" style="146" customWidth="1"/>
    <col min="11790" max="11790" width="4.88671875" style="146" customWidth="1"/>
    <col min="11791" max="11791" width="2.44140625" style="146" customWidth="1"/>
    <col min="11792" max="11792" width="1.109375" style="146" customWidth="1"/>
    <col min="11793" max="11793" width="1" style="146" customWidth="1"/>
    <col min="11794" max="11794" width="13.6640625" style="146" customWidth="1"/>
    <col min="11795" max="11795" width="3.88671875" style="146" customWidth="1"/>
    <col min="11796" max="11796" width="0.33203125" style="146" customWidth="1"/>
    <col min="11797" max="11797" width="0.109375" style="146" customWidth="1"/>
    <col min="11798" max="11798" width="0.5546875" style="146" customWidth="1"/>
    <col min="11799" max="11799" width="0.33203125" style="146" customWidth="1"/>
    <col min="11800" max="11800" width="0.109375" style="146" customWidth="1"/>
    <col min="11801" max="11801" width="5.5546875" style="146" customWidth="1"/>
    <col min="11802" max="11802" width="7.33203125" style="146" customWidth="1"/>
    <col min="11803" max="11803" width="0.44140625" style="146" customWidth="1"/>
    <col min="11804" max="11804" width="0.109375" style="146" customWidth="1"/>
    <col min="11805" max="11805" width="1" style="146" customWidth="1"/>
    <col min="11806" max="11806" width="0.44140625" style="146" customWidth="1"/>
    <col min="11807" max="11807" width="6.88671875" style="146" customWidth="1"/>
    <col min="11808" max="11808" width="9.109375" style="146" customWidth="1"/>
    <col min="11809" max="11809" width="0.88671875" style="146" customWidth="1"/>
    <col min="11810" max="11810" width="0" style="146" hidden="1" customWidth="1"/>
    <col min="11811" max="11811" width="1.33203125" style="146" customWidth="1"/>
    <col min="11812" max="12032" width="8.88671875" style="146"/>
    <col min="12033" max="12033" width="0.5546875" style="146" customWidth="1"/>
    <col min="12034" max="12034" width="1.33203125" style="146" customWidth="1"/>
    <col min="12035" max="12035" width="9.5546875" style="146" customWidth="1"/>
    <col min="12036" max="12036" width="5.88671875" style="146" customWidth="1"/>
    <col min="12037" max="12037" width="5.6640625" style="146" customWidth="1"/>
    <col min="12038" max="12038" width="15.6640625" style="146" customWidth="1"/>
    <col min="12039" max="12039" width="9.5546875" style="146" customWidth="1"/>
    <col min="12040" max="12040" width="1.6640625" style="146" customWidth="1"/>
    <col min="12041" max="12041" width="0.44140625" style="146" customWidth="1"/>
    <col min="12042" max="12042" width="3.88671875" style="146" customWidth="1"/>
    <col min="12043" max="12043" width="10.6640625" style="146" customWidth="1"/>
    <col min="12044" max="12044" width="8.33203125" style="146" customWidth="1"/>
    <col min="12045" max="12045" width="1.6640625" style="146" customWidth="1"/>
    <col min="12046" max="12046" width="4.88671875" style="146" customWidth="1"/>
    <col min="12047" max="12047" width="2.44140625" style="146" customWidth="1"/>
    <col min="12048" max="12048" width="1.109375" style="146" customWidth="1"/>
    <col min="12049" max="12049" width="1" style="146" customWidth="1"/>
    <col min="12050" max="12050" width="13.6640625" style="146" customWidth="1"/>
    <col min="12051" max="12051" width="3.88671875" style="146" customWidth="1"/>
    <col min="12052" max="12052" width="0.33203125" style="146" customWidth="1"/>
    <col min="12053" max="12053" width="0.109375" style="146" customWidth="1"/>
    <col min="12054" max="12054" width="0.5546875" style="146" customWidth="1"/>
    <col min="12055" max="12055" width="0.33203125" style="146" customWidth="1"/>
    <col min="12056" max="12056" width="0.109375" style="146" customWidth="1"/>
    <col min="12057" max="12057" width="5.5546875" style="146" customWidth="1"/>
    <col min="12058" max="12058" width="7.33203125" style="146" customWidth="1"/>
    <col min="12059" max="12059" width="0.44140625" style="146" customWidth="1"/>
    <col min="12060" max="12060" width="0.109375" style="146" customWidth="1"/>
    <col min="12061" max="12061" width="1" style="146" customWidth="1"/>
    <col min="12062" max="12062" width="0.44140625" style="146" customWidth="1"/>
    <col min="12063" max="12063" width="6.88671875" style="146" customWidth="1"/>
    <col min="12064" max="12064" width="9.109375" style="146" customWidth="1"/>
    <col min="12065" max="12065" width="0.88671875" style="146" customWidth="1"/>
    <col min="12066" max="12066" width="0" style="146" hidden="1" customWidth="1"/>
    <col min="12067" max="12067" width="1.33203125" style="146" customWidth="1"/>
    <col min="12068" max="12288" width="8.88671875" style="146"/>
    <col min="12289" max="12289" width="0.5546875" style="146" customWidth="1"/>
    <col min="12290" max="12290" width="1.33203125" style="146" customWidth="1"/>
    <col min="12291" max="12291" width="9.5546875" style="146" customWidth="1"/>
    <col min="12292" max="12292" width="5.88671875" style="146" customWidth="1"/>
    <col min="12293" max="12293" width="5.6640625" style="146" customWidth="1"/>
    <col min="12294" max="12294" width="15.6640625" style="146" customWidth="1"/>
    <col min="12295" max="12295" width="9.5546875" style="146" customWidth="1"/>
    <col min="12296" max="12296" width="1.6640625" style="146" customWidth="1"/>
    <col min="12297" max="12297" width="0.44140625" style="146" customWidth="1"/>
    <col min="12298" max="12298" width="3.88671875" style="146" customWidth="1"/>
    <col min="12299" max="12299" width="10.6640625" style="146" customWidth="1"/>
    <col min="12300" max="12300" width="8.33203125" style="146" customWidth="1"/>
    <col min="12301" max="12301" width="1.6640625" style="146" customWidth="1"/>
    <col min="12302" max="12302" width="4.88671875" style="146" customWidth="1"/>
    <col min="12303" max="12303" width="2.44140625" style="146" customWidth="1"/>
    <col min="12304" max="12304" width="1.109375" style="146" customWidth="1"/>
    <col min="12305" max="12305" width="1" style="146" customWidth="1"/>
    <col min="12306" max="12306" width="13.6640625" style="146" customWidth="1"/>
    <col min="12307" max="12307" width="3.88671875" style="146" customWidth="1"/>
    <col min="12308" max="12308" width="0.33203125" style="146" customWidth="1"/>
    <col min="12309" max="12309" width="0.109375" style="146" customWidth="1"/>
    <col min="12310" max="12310" width="0.5546875" style="146" customWidth="1"/>
    <col min="12311" max="12311" width="0.33203125" style="146" customWidth="1"/>
    <col min="12312" max="12312" width="0.109375" style="146" customWidth="1"/>
    <col min="12313" max="12313" width="5.5546875" style="146" customWidth="1"/>
    <col min="12314" max="12314" width="7.33203125" style="146" customWidth="1"/>
    <col min="12315" max="12315" width="0.44140625" style="146" customWidth="1"/>
    <col min="12316" max="12316" width="0.109375" style="146" customWidth="1"/>
    <col min="12317" max="12317" width="1" style="146" customWidth="1"/>
    <col min="12318" max="12318" width="0.44140625" style="146" customWidth="1"/>
    <col min="12319" max="12319" width="6.88671875" style="146" customWidth="1"/>
    <col min="12320" max="12320" width="9.109375" style="146" customWidth="1"/>
    <col min="12321" max="12321" width="0.88671875" style="146" customWidth="1"/>
    <col min="12322" max="12322" width="0" style="146" hidden="1" customWidth="1"/>
    <col min="12323" max="12323" width="1.33203125" style="146" customWidth="1"/>
    <col min="12324" max="12544" width="8.88671875" style="146"/>
    <col min="12545" max="12545" width="0.5546875" style="146" customWidth="1"/>
    <col min="12546" max="12546" width="1.33203125" style="146" customWidth="1"/>
    <col min="12547" max="12547" width="9.5546875" style="146" customWidth="1"/>
    <col min="12548" max="12548" width="5.88671875" style="146" customWidth="1"/>
    <col min="12549" max="12549" width="5.6640625" style="146" customWidth="1"/>
    <col min="12550" max="12550" width="15.6640625" style="146" customWidth="1"/>
    <col min="12551" max="12551" width="9.5546875" style="146" customWidth="1"/>
    <col min="12552" max="12552" width="1.6640625" style="146" customWidth="1"/>
    <col min="12553" max="12553" width="0.44140625" style="146" customWidth="1"/>
    <col min="12554" max="12554" width="3.88671875" style="146" customWidth="1"/>
    <col min="12555" max="12555" width="10.6640625" style="146" customWidth="1"/>
    <col min="12556" max="12556" width="8.33203125" style="146" customWidth="1"/>
    <col min="12557" max="12557" width="1.6640625" style="146" customWidth="1"/>
    <col min="12558" max="12558" width="4.88671875" style="146" customWidth="1"/>
    <col min="12559" max="12559" width="2.44140625" style="146" customWidth="1"/>
    <col min="12560" max="12560" width="1.109375" style="146" customWidth="1"/>
    <col min="12561" max="12561" width="1" style="146" customWidth="1"/>
    <col min="12562" max="12562" width="13.6640625" style="146" customWidth="1"/>
    <col min="12563" max="12563" width="3.88671875" style="146" customWidth="1"/>
    <col min="12564" max="12564" width="0.33203125" style="146" customWidth="1"/>
    <col min="12565" max="12565" width="0.109375" style="146" customWidth="1"/>
    <col min="12566" max="12566" width="0.5546875" style="146" customWidth="1"/>
    <col min="12567" max="12567" width="0.33203125" style="146" customWidth="1"/>
    <col min="12568" max="12568" width="0.109375" style="146" customWidth="1"/>
    <col min="12569" max="12569" width="5.5546875" style="146" customWidth="1"/>
    <col min="12570" max="12570" width="7.33203125" style="146" customWidth="1"/>
    <col min="12571" max="12571" width="0.44140625" style="146" customWidth="1"/>
    <col min="12572" max="12572" width="0.109375" style="146" customWidth="1"/>
    <col min="12573" max="12573" width="1" style="146" customWidth="1"/>
    <col min="12574" max="12574" width="0.44140625" style="146" customWidth="1"/>
    <col min="12575" max="12575" width="6.88671875" style="146" customWidth="1"/>
    <col min="12576" max="12576" width="9.109375" style="146" customWidth="1"/>
    <col min="12577" max="12577" width="0.88671875" style="146" customWidth="1"/>
    <col min="12578" max="12578" width="0" style="146" hidden="1" customWidth="1"/>
    <col min="12579" max="12579" width="1.33203125" style="146" customWidth="1"/>
    <col min="12580" max="12800" width="8.88671875" style="146"/>
    <col min="12801" max="12801" width="0.5546875" style="146" customWidth="1"/>
    <col min="12802" max="12802" width="1.33203125" style="146" customWidth="1"/>
    <col min="12803" max="12803" width="9.5546875" style="146" customWidth="1"/>
    <col min="12804" max="12804" width="5.88671875" style="146" customWidth="1"/>
    <col min="12805" max="12805" width="5.6640625" style="146" customWidth="1"/>
    <col min="12806" max="12806" width="15.6640625" style="146" customWidth="1"/>
    <col min="12807" max="12807" width="9.5546875" style="146" customWidth="1"/>
    <col min="12808" max="12808" width="1.6640625" style="146" customWidth="1"/>
    <col min="12809" max="12809" width="0.44140625" style="146" customWidth="1"/>
    <col min="12810" max="12810" width="3.88671875" style="146" customWidth="1"/>
    <col min="12811" max="12811" width="10.6640625" style="146" customWidth="1"/>
    <col min="12812" max="12812" width="8.33203125" style="146" customWidth="1"/>
    <col min="12813" max="12813" width="1.6640625" style="146" customWidth="1"/>
    <col min="12814" max="12814" width="4.88671875" style="146" customWidth="1"/>
    <col min="12815" max="12815" width="2.44140625" style="146" customWidth="1"/>
    <col min="12816" max="12816" width="1.109375" style="146" customWidth="1"/>
    <col min="12817" max="12817" width="1" style="146" customWidth="1"/>
    <col min="12818" max="12818" width="13.6640625" style="146" customWidth="1"/>
    <col min="12819" max="12819" width="3.88671875" style="146" customWidth="1"/>
    <col min="12820" max="12820" width="0.33203125" style="146" customWidth="1"/>
    <col min="12821" max="12821" width="0.109375" style="146" customWidth="1"/>
    <col min="12822" max="12822" width="0.5546875" style="146" customWidth="1"/>
    <col min="12823" max="12823" width="0.33203125" style="146" customWidth="1"/>
    <col min="12824" max="12824" width="0.109375" style="146" customWidth="1"/>
    <col min="12825" max="12825" width="5.5546875" style="146" customWidth="1"/>
    <col min="12826" max="12826" width="7.33203125" style="146" customWidth="1"/>
    <col min="12827" max="12827" width="0.44140625" style="146" customWidth="1"/>
    <col min="12828" max="12828" width="0.109375" style="146" customWidth="1"/>
    <col min="12829" max="12829" width="1" style="146" customWidth="1"/>
    <col min="12830" max="12830" width="0.44140625" style="146" customWidth="1"/>
    <col min="12831" max="12831" width="6.88671875" style="146" customWidth="1"/>
    <col min="12832" max="12832" width="9.109375" style="146" customWidth="1"/>
    <col min="12833" max="12833" width="0.88671875" style="146" customWidth="1"/>
    <col min="12834" max="12834" width="0" style="146" hidden="1" customWidth="1"/>
    <col min="12835" max="12835" width="1.33203125" style="146" customWidth="1"/>
    <col min="12836" max="13056" width="8.88671875" style="146"/>
    <col min="13057" max="13057" width="0.5546875" style="146" customWidth="1"/>
    <col min="13058" max="13058" width="1.33203125" style="146" customWidth="1"/>
    <col min="13059" max="13059" width="9.5546875" style="146" customWidth="1"/>
    <col min="13060" max="13060" width="5.88671875" style="146" customWidth="1"/>
    <col min="13061" max="13061" width="5.6640625" style="146" customWidth="1"/>
    <col min="13062" max="13062" width="15.6640625" style="146" customWidth="1"/>
    <col min="13063" max="13063" width="9.5546875" style="146" customWidth="1"/>
    <col min="13064" max="13064" width="1.6640625" style="146" customWidth="1"/>
    <col min="13065" max="13065" width="0.44140625" style="146" customWidth="1"/>
    <col min="13066" max="13066" width="3.88671875" style="146" customWidth="1"/>
    <col min="13067" max="13067" width="10.6640625" style="146" customWidth="1"/>
    <col min="13068" max="13068" width="8.33203125" style="146" customWidth="1"/>
    <col min="13069" max="13069" width="1.6640625" style="146" customWidth="1"/>
    <col min="13070" max="13070" width="4.88671875" style="146" customWidth="1"/>
    <col min="13071" max="13071" width="2.44140625" style="146" customWidth="1"/>
    <col min="13072" max="13072" width="1.109375" style="146" customWidth="1"/>
    <col min="13073" max="13073" width="1" style="146" customWidth="1"/>
    <col min="13074" max="13074" width="13.6640625" style="146" customWidth="1"/>
    <col min="13075" max="13075" width="3.88671875" style="146" customWidth="1"/>
    <col min="13076" max="13076" width="0.33203125" style="146" customWidth="1"/>
    <col min="13077" max="13077" width="0.109375" style="146" customWidth="1"/>
    <col min="13078" max="13078" width="0.5546875" style="146" customWidth="1"/>
    <col min="13079" max="13079" width="0.33203125" style="146" customWidth="1"/>
    <col min="13080" max="13080" width="0.109375" style="146" customWidth="1"/>
    <col min="13081" max="13081" width="5.5546875" style="146" customWidth="1"/>
    <col min="13082" max="13082" width="7.33203125" style="146" customWidth="1"/>
    <col min="13083" max="13083" width="0.44140625" style="146" customWidth="1"/>
    <col min="13084" max="13084" width="0.109375" style="146" customWidth="1"/>
    <col min="13085" max="13085" width="1" style="146" customWidth="1"/>
    <col min="13086" max="13086" width="0.44140625" style="146" customWidth="1"/>
    <col min="13087" max="13087" width="6.88671875" style="146" customWidth="1"/>
    <col min="13088" max="13088" width="9.109375" style="146" customWidth="1"/>
    <col min="13089" max="13089" width="0.88671875" style="146" customWidth="1"/>
    <col min="13090" max="13090" width="0" style="146" hidden="1" customWidth="1"/>
    <col min="13091" max="13091" width="1.33203125" style="146" customWidth="1"/>
    <col min="13092" max="13312" width="8.88671875" style="146"/>
    <col min="13313" max="13313" width="0.5546875" style="146" customWidth="1"/>
    <col min="13314" max="13314" width="1.33203125" style="146" customWidth="1"/>
    <col min="13315" max="13315" width="9.5546875" style="146" customWidth="1"/>
    <col min="13316" max="13316" width="5.88671875" style="146" customWidth="1"/>
    <col min="13317" max="13317" width="5.6640625" style="146" customWidth="1"/>
    <col min="13318" max="13318" width="15.6640625" style="146" customWidth="1"/>
    <col min="13319" max="13319" width="9.5546875" style="146" customWidth="1"/>
    <col min="13320" max="13320" width="1.6640625" style="146" customWidth="1"/>
    <col min="13321" max="13321" width="0.44140625" style="146" customWidth="1"/>
    <col min="13322" max="13322" width="3.88671875" style="146" customWidth="1"/>
    <col min="13323" max="13323" width="10.6640625" style="146" customWidth="1"/>
    <col min="13324" max="13324" width="8.33203125" style="146" customWidth="1"/>
    <col min="13325" max="13325" width="1.6640625" style="146" customWidth="1"/>
    <col min="13326" max="13326" width="4.88671875" style="146" customWidth="1"/>
    <col min="13327" max="13327" width="2.44140625" style="146" customWidth="1"/>
    <col min="13328" max="13328" width="1.109375" style="146" customWidth="1"/>
    <col min="13329" max="13329" width="1" style="146" customWidth="1"/>
    <col min="13330" max="13330" width="13.6640625" style="146" customWidth="1"/>
    <col min="13331" max="13331" width="3.88671875" style="146" customWidth="1"/>
    <col min="13332" max="13332" width="0.33203125" style="146" customWidth="1"/>
    <col min="13333" max="13333" width="0.109375" style="146" customWidth="1"/>
    <col min="13334" max="13334" width="0.5546875" style="146" customWidth="1"/>
    <col min="13335" max="13335" width="0.33203125" style="146" customWidth="1"/>
    <col min="13336" max="13336" width="0.109375" style="146" customWidth="1"/>
    <col min="13337" max="13337" width="5.5546875" style="146" customWidth="1"/>
    <col min="13338" max="13338" width="7.33203125" style="146" customWidth="1"/>
    <col min="13339" max="13339" width="0.44140625" style="146" customWidth="1"/>
    <col min="13340" max="13340" width="0.109375" style="146" customWidth="1"/>
    <col min="13341" max="13341" width="1" style="146" customWidth="1"/>
    <col min="13342" max="13342" width="0.44140625" style="146" customWidth="1"/>
    <col min="13343" max="13343" width="6.88671875" style="146" customWidth="1"/>
    <col min="13344" max="13344" width="9.109375" style="146" customWidth="1"/>
    <col min="13345" max="13345" width="0.88671875" style="146" customWidth="1"/>
    <col min="13346" max="13346" width="0" style="146" hidden="1" customWidth="1"/>
    <col min="13347" max="13347" width="1.33203125" style="146" customWidth="1"/>
    <col min="13348" max="13568" width="8.88671875" style="146"/>
    <col min="13569" max="13569" width="0.5546875" style="146" customWidth="1"/>
    <col min="13570" max="13570" width="1.33203125" style="146" customWidth="1"/>
    <col min="13571" max="13571" width="9.5546875" style="146" customWidth="1"/>
    <col min="13572" max="13572" width="5.88671875" style="146" customWidth="1"/>
    <col min="13573" max="13573" width="5.6640625" style="146" customWidth="1"/>
    <col min="13574" max="13574" width="15.6640625" style="146" customWidth="1"/>
    <col min="13575" max="13575" width="9.5546875" style="146" customWidth="1"/>
    <col min="13576" max="13576" width="1.6640625" style="146" customWidth="1"/>
    <col min="13577" max="13577" width="0.44140625" style="146" customWidth="1"/>
    <col min="13578" max="13578" width="3.88671875" style="146" customWidth="1"/>
    <col min="13579" max="13579" width="10.6640625" style="146" customWidth="1"/>
    <col min="13580" max="13580" width="8.33203125" style="146" customWidth="1"/>
    <col min="13581" max="13581" width="1.6640625" style="146" customWidth="1"/>
    <col min="13582" max="13582" width="4.88671875" style="146" customWidth="1"/>
    <col min="13583" max="13583" width="2.44140625" style="146" customWidth="1"/>
    <col min="13584" max="13584" width="1.109375" style="146" customWidth="1"/>
    <col min="13585" max="13585" width="1" style="146" customWidth="1"/>
    <col min="13586" max="13586" width="13.6640625" style="146" customWidth="1"/>
    <col min="13587" max="13587" width="3.88671875" style="146" customWidth="1"/>
    <col min="13588" max="13588" width="0.33203125" style="146" customWidth="1"/>
    <col min="13589" max="13589" width="0.109375" style="146" customWidth="1"/>
    <col min="13590" max="13590" width="0.5546875" style="146" customWidth="1"/>
    <col min="13591" max="13591" width="0.33203125" style="146" customWidth="1"/>
    <col min="13592" max="13592" width="0.109375" style="146" customWidth="1"/>
    <col min="13593" max="13593" width="5.5546875" style="146" customWidth="1"/>
    <col min="13594" max="13594" width="7.33203125" style="146" customWidth="1"/>
    <col min="13595" max="13595" width="0.44140625" style="146" customWidth="1"/>
    <col min="13596" max="13596" width="0.109375" style="146" customWidth="1"/>
    <col min="13597" max="13597" width="1" style="146" customWidth="1"/>
    <col min="13598" max="13598" width="0.44140625" style="146" customWidth="1"/>
    <col min="13599" max="13599" width="6.88671875" style="146" customWidth="1"/>
    <col min="13600" max="13600" width="9.109375" style="146" customWidth="1"/>
    <col min="13601" max="13601" width="0.88671875" style="146" customWidth="1"/>
    <col min="13602" max="13602" width="0" style="146" hidden="1" customWidth="1"/>
    <col min="13603" max="13603" width="1.33203125" style="146" customWidth="1"/>
    <col min="13604" max="13824" width="8.88671875" style="146"/>
    <col min="13825" max="13825" width="0.5546875" style="146" customWidth="1"/>
    <col min="13826" max="13826" width="1.33203125" style="146" customWidth="1"/>
    <col min="13827" max="13827" width="9.5546875" style="146" customWidth="1"/>
    <col min="13828" max="13828" width="5.88671875" style="146" customWidth="1"/>
    <col min="13829" max="13829" width="5.6640625" style="146" customWidth="1"/>
    <col min="13830" max="13830" width="15.6640625" style="146" customWidth="1"/>
    <col min="13831" max="13831" width="9.5546875" style="146" customWidth="1"/>
    <col min="13832" max="13832" width="1.6640625" style="146" customWidth="1"/>
    <col min="13833" max="13833" width="0.44140625" style="146" customWidth="1"/>
    <col min="13834" max="13834" width="3.88671875" style="146" customWidth="1"/>
    <col min="13835" max="13835" width="10.6640625" style="146" customWidth="1"/>
    <col min="13836" max="13836" width="8.33203125" style="146" customWidth="1"/>
    <col min="13837" max="13837" width="1.6640625" style="146" customWidth="1"/>
    <col min="13838" max="13838" width="4.88671875" style="146" customWidth="1"/>
    <col min="13839" max="13839" width="2.44140625" style="146" customWidth="1"/>
    <col min="13840" max="13840" width="1.109375" style="146" customWidth="1"/>
    <col min="13841" max="13841" width="1" style="146" customWidth="1"/>
    <col min="13842" max="13842" width="13.6640625" style="146" customWidth="1"/>
    <col min="13843" max="13843" width="3.88671875" style="146" customWidth="1"/>
    <col min="13844" max="13844" width="0.33203125" style="146" customWidth="1"/>
    <col min="13845" max="13845" width="0.109375" style="146" customWidth="1"/>
    <col min="13846" max="13846" width="0.5546875" style="146" customWidth="1"/>
    <col min="13847" max="13847" width="0.33203125" style="146" customWidth="1"/>
    <col min="13848" max="13848" width="0.109375" style="146" customWidth="1"/>
    <col min="13849" max="13849" width="5.5546875" style="146" customWidth="1"/>
    <col min="13850" max="13850" width="7.33203125" style="146" customWidth="1"/>
    <col min="13851" max="13851" width="0.44140625" style="146" customWidth="1"/>
    <col min="13852" max="13852" width="0.109375" style="146" customWidth="1"/>
    <col min="13853" max="13853" width="1" style="146" customWidth="1"/>
    <col min="13854" max="13854" width="0.44140625" style="146" customWidth="1"/>
    <col min="13855" max="13855" width="6.88671875" style="146" customWidth="1"/>
    <col min="13856" max="13856" width="9.109375" style="146" customWidth="1"/>
    <col min="13857" max="13857" width="0.88671875" style="146" customWidth="1"/>
    <col min="13858" max="13858" width="0" style="146" hidden="1" customWidth="1"/>
    <col min="13859" max="13859" width="1.33203125" style="146" customWidth="1"/>
    <col min="13860" max="14080" width="8.88671875" style="146"/>
    <col min="14081" max="14081" width="0.5546875" style="146" customWidth="1"/>
    <col min="14082" max="14082" width="1.33203125" style="146" customWidth="1"/>
    <col min="14083" max="14083" width="9.5546875" style="146" customWidth="1"/>
    <col min="14084" max="14084" width="5.88671875" style="146" customWidth="1"/>
    <col min="14085" max="14085" width="5.6640625" style="146" customWidth="1"/>
    <col min="14086" max="14086" width="15.6640625" style="146" customWidth="1"/>
    <col min="14087" max="14087" width="9.5546875" style="146" customWidth="1"/>
    <col min="14088" max="14088" width="1.6640625" style="146" customWidth="1"/>
    <col min="14089" max="14089" width="0.44140625" style="146" customWidth="1"/>
    <col min="14090" max="14090" width="3.88671875" style="146" customWidth="1"/>
    <col min="14091" max="14091" width="10.6640625" style="146" customWidth="1"/>
    <col min="14092" max="14092" width="8.33203125" style="146" customWidth="1"/>
    <col min="14093" max="14093" width="1.6640625" style="146" customWidth="1"/>
    <col min="14094" max="14094" width="4.88671875" style="146" customWidth="1"/>
    <col min="14095" max="14095" width="2.44140625" style="146" customWidth="1"/>
    <col min="14096" max="14096" width="1.109375" style="146" customWidth="1"/>
    <col min="14097" max="14097" width="1" style="146" customWidth="1"/>
    <col min="14098" max="14098" width="13.6640625" style="146" customWidth="1"/>
    <col min="14099" max="14099" width="3.88671875" style="146" customWidth="1"/>
    <col min="14100" max="14100" width="0.33203125" style="146" customWidth="1"/>
    <col min="14101" max="14101" width="0.109375" style="146" customWidth="1"/>
    <col min="14102" max="14102" width="0.5546875" style="146" customWidth="1"/>
    <col min="14103" max="14103" width="0.33203125" style="146" customWidth="1"/>
    <col min="14104" max="14104" width="0.109375" style="146" customWidth="1"/>
    <col min="14105" max="14105" width="5.5546875" style="146" customWidth="1"/>
    <col min="14106" max="14106" width="7.33203125" style="146" customWidth="1"/>
    <col min="14107" max="14107" width="0.44140625" style="146" customWidth="1"/>
    <col min="14108" max="14108" width="0.109375" style="146" customWidth="1"/>
    <col min="14109" max="14109" width="1" style="146" customWidth="1"/>
    <col min="14110" max="14110" width="0.44140625" style="146" customWidth="1"/>
    <col min="14111" max="14111" width="6.88671875" style="146" customWidth="1"/>
    <col min="14112" max="14112" width="9.109375" style="146" customWidth="1"/>
    <col min="14113" max="14113" width="0.88671875" style="146" customWidth="1"/>
    <col min="14114" max="14114" width="0" style="146" hidden="1" customWidth="1"/>
    <col min="14115" max="14115" width="1.33203125" style="146" customWidth="1"/>
    <col min="14116" max="14336" width="8.88671875" style="146"/>
    <col min="14337" max="14337" width="0.5546875" style="146" customWidth="1"/>
    <col min="14338" max="14338" width="1.33203125" style="146" customWidth="1"/>
    <col min="14339" max="14339" width="9.5546875" style="146" customWidth="1"/>
    <col min="14340" max="14340" width="5.88671875" style="146" customWidth="1"/>
    <col min="14341" max="14341" width="5.6640625" style="146" customWidth="1"/>
    <col min="14342" max="14342" width="15.6640625" style="146" customWidth="1"/>
    <col min="14343" max="14343" width="9.5546875" style="146" customWidth="1"/>
    <col min="14344" max="14344" width="1.6640625" style="146" customWidth="1"/>
    <col min="14345" max="14345" width="0.44140625" style="146" customWidth="1"/>
    <col min="14346" max="14346" width="3.88671875" style="146" customWidth="1"/>
    <col min="14347" max="14347" width="10.6640625" style="146" customWidth="1"/>
    <col min="14348" max="14348" width="8.33203125" style="146" customWidth="1"/>
    <col min="14349" max="14349" width="1.6640625" style="146" customWidth="1"/>
    <col min="14350" max="14350" width="4.88671875" style="146" customWidth="1"/>
    <col min="14351" max="14351" width="2.44140625" style="146" customWidth="1"/>
    <col min="14352" max="14352" width="1.109375" style="146" customWidth="1"/>
    <col min="14353" max="14353" width="1" style="146" customWidth="1"/>
    <col min="14354" max="14354" width="13.6640625" style="146" customWidth="1"/>
    <col min="14355" max="14355" width="3.88671875" style="146" customWidth="1"/>
    <col min="14356" max="14356" width="0.33203125" style="146" customWidth="1"/>
    <col min="14357" max="14357" width="0.109375" style="146" customWidth="1"/>
    <col min="14358" max="14358" width="0.5546875" style="146" customWidth="1"/>
    <col min="14359" max="14359" width="0.33203125" style="146" customWidth="1"/>
    <col min="14360" max="14360" width="0.109375" style="146" customWidth="1"/>
    <col min="14361" max="14361" width="5.5546875" style="146" customWidth="1"/>
    <col min="14362" max="14362" width="7.33203125" style="146" customWidth="1"/>
    <col min="14363" max="14363" width="0.44140625" style="146" customWidth="1"/>
    <col min="14364" max="14364" width="0.109375" style="146" customWidth="1"/>
    <col min="14365" max="14365" width="1" style="146" customWidth="1"/>
    <col min="14366" max="14366" width="0.44140625" style="146" customWidth="1"/>
    <col min="14367" max="14367" width="6.88671875" style="146" customWidth="1"/>
    <col min="14368" max="14368" width="9.109375" style="146" customWidth="1"/>
    <col min="14369" max="14369" width="0.88671875" style="146" customWidth="1"/>
    <col min="14370" max="14370" width="0" style="146" hidden="1" customWidth="1"/>
    <col min="14371" max="14371" width="1.33203125" style="146" customWidth="1"/>
    <col min="14372" max="14592" width="8.88671875" style="146"/>
    <col min="14593" max="14593" width="0.5546875" style="146" customWidth="1"/>
    <col min="14594" max="14594" width="1.33203125" style="146" customWidth="1"/>
    <col min="14595" max="14595" width="9.5546875" style="146" customWidth="1"/>
    <col min="14596" max="14596" width="5.88671875" style="146" customWidth="1"/>
    <col min="14597" max="14597" width="5.6640625" style="146" customWidth="1"/>
    <col min="14598" max="14598" width="15.6640625" style="146" customWidth="1"/>
    <col min="14599" max="14599" width="9.5546875" style="146" customWidth="1"/>
    <col min="14600" max="14600" width="1.6640625" style="146" customWidth="1"/>
    <col min="14601" max="14601" width="0.44140625" style="146" customWidth="1"/>
    <col min="14602" max="14602" width="3.88671875" style="146" customWidth="1"/>
    <col min="14603" max="14603" width="10.6640625" style="146" customWidth="1"/>
    <col min="14604" max="14604" width="8.33203125" style="146" customWidth="1"/>
    <col min="14605" max="14605" width="1.6640625" style="146" customWidth="1"/>
    <col min="14606" max="14606" width="4.88671875" style="146" customWidth="1"/>
    <col min="14607" max="14607" width="2.44140625" style="146" customWidth="1"/>
    <col min="14608" max="14608" width="1.109375" style="146" customWidth="1"/>
    <col min="14609" max="14609" width="1" style="146" customWidth="1"/>
    <col min="14610" max="14610" width="13.6640625" style="146" customWidth="1"/>
    <col min="14611" max="14611" width="3.88671875" style="146" customWidth="1"/>
    <col min="14612" max="14612" width="0.33203125" style="146" customWidth="1"/>
    <col min="14613" max="14613" width="0.109375" style="146" customWidth="1"/>
    <col min="14614" max="14614" width="0.5546875" style="146" customWidth="1"/>
    <col min="14615" max="14615" width="0.33203125" style="146" customWidth="1"/>
    <col min="14616" max="14616" width="0.109375" style="146" customWidth="1"/>
    <col min="14617" max="14617" width="5.5546875" style="146" customWidth="1"/>
    <col min="14618" max="14618" width="7.33203125" style="146" customWidth="1"/>
    <col min="14619" max="14619" width="0.44140625" style="146" customWidth="1"/>
    <col min="14620" max="14620" width="0.109375" style="146" customWidth="1"/>
    <col min="14621" max="14621" width="1" style="146" customWidth="1"/>
    <col min="14622" max="14622" width="0.44140625" style="146" customWidth="1"/>
    <col min="14623" max="14623" width="6.88671875" style="146" customWidth="1"/>
    <col min="14624" max="14624" width="9.109375" style="146" customWidth="1"/>
    <col min="14625" max="14625" width="0.88671875" style="146" customWidth="1"/>
    <col min="14626" max="14626" width="0" style="146" hidden="1" customWidth="1"/>
    <col min="14627" max="14627" width="1.33203125" style="146" customWidth="1"/>
    <col min="14628" max="14848" width="8.88671875" style="146"/>
    <col min="14849" max="14849" width="0.5546875" style="146" customWidth="1"/>
    <col min="14850" max="14850" width="1.33203125" style="146" customWidth="1"/>
    <col min="14851" max="14851" width="9.5546875" style="146" customWidth="1"/>
    <col min="14852" max="14852" width="5.88671875" style="146" customWidth="1"/>
    <col min="14853" max="14853" width="5.6640625" style="146" customWidth="1"/>
    <col min="14854" max="14854" width="15.6640625" style="146" customWidth="1"/>
    <col min="14855" max="14855" width="9.5546875" style="146" customWidth="1"/>
    <col min="14856" max="14856" width="1.6640625" style="146" customWidth="1"/>
    <col min="14857" max="14857" width="0.44140625" style="146" customWidth="1"/>
    <col min="14858" max="14858" width="3.88671875" style="146" customWidth="1"/>
    <col min="14859" max="14859" width="10.6640625" style="146" customWidth="1"/>
    <col min="14860" max="14860" width="8.33203125" style="146" customWidth="1"/>
    <col min="14861" max="14861" width="1.6640625" style="146" customWidth="1"/>
    <col min="14862" max="14862" width="4.88671875" style="146" customWidth="1"/>
    <col min="14863" max="14863" width="2.44140625" style="146" customWidth="1"/>
    <col min="14864" max="14864" width="1.109375" style="146" customWidth="1"/>
    <col min="14865" max="14865" width="1" style="146" customWidth="1"/>
    <col min="14866" max="14866" width="13.6640625" style="146" customWidth="1"/>
    <col min="14867" max="14867" width="3.88671875" style="146" customWidth="1"/>
    <col min="14868" max="14868" width="0.33203125" style="146" customWidth="1"/>
    <col min="14869" max="14869" width="0.109375" style="146" customWidth="1"/>
    <col min="14870" max="14870" width="0.5546875" style="146" customWidth="1"/>
    <col min="14871" max="14871" width="0.33203125" style="146" customWidth="1"/>
    <col min="14872" max="14872" width="0.109375" style="146" customWidth="1"/>
    <col min="14873" max="14873" width="5.5546875" style="146" customWidth="1"/>
    <col min="14874" max="14874" width="7.33203125" style="146" customWidth="1"/>
    <col min="14875" max="14875" width="0.44140625" style="146" customWidth="1"/>
    <col min="14876" max="14876" width="0.109375" style="146" customWidth="1"/>
    <col min="14877" max="14877" width="1" style="146" customWidth="1"/>
    <col min="14878" max="14878" width="0.44140625" style="146" customWidth="1"/>
    <col min="14879" max="14879" width="6.88671875" style="146" customWidth="1"/>
    <col min="14880" max="14880" width="9.109375" style="146" customWidth="1"/>
    <col min="14881" max="14881" width="0.88671875" style="146" customWidth="1"/>
    <col min="14882" max="14882" width="0" style="146" hidden="1" customWidth="1"/>
    <col min="14883" max="14883" width="1.33203125" style="146" customWidth="1"/>
    <col min="14884" max="15104" width="8.88671875" style="146"/>
    <col min="15105" max="15105" width="0.5546875" style="146" customWidth="1"/>
    <col min="15106" max="15106" width="1.33203125" style="146" customWidth="1"/>
    <col min="15107" max="15107" width="9.5546875" style="146" customWidth="1"/>
    <col min="15108" max="15108" width="5.88671875" style="146" customWidth="1"/>
    <col min="15109" max="15109" width="5.6640625" style="146" customWidth="1"/>
    <col min="15110" max="15110" width="15.6640625" style="146" customWidth="1"/>
    <col min="15111" max="15111" width="9.5546875" style="146" customWidth="1"/>
    <col min="15112" max="15112" width="1.6640625" style="146" customWidth="1"/>
    <col min="15113" max="15113" width="0.44140625" style="146" customWidth="1"/>
    <col min="15114" max="15114" width="3.88671875" style="146" customWidth="1"/>
    <col min="15115" max="15115" width="10.6640625" style="146" customWidth="1"/>
    <col min="15116" max="15116" width="8.33203125" style="146" customWidth="1"/>
    <col min="15117" max="15117" width="1.6640625" style="146" customWidth="1"/>
    <col min="15118" max="15118" width="4.88671875" style="146" customWidth="1"/>
    <col min="15119" max="15119" width="2.44140625" style="146" customWidth="1"/>
    <col min="15120" max="15120" width="1.109375" style="146" customWidth="1"/>
    <col min="15121" max="15121" width="1" style="146" customWidth="1"/>
    <col min="15122" max="15122" width="13.6640625" style="146" customWidth="1"/>
    <col min="15123" max="15123" width="3.88671875" style="146" customWidth="1"/>
    <col min="15124" max="15124" width="0.33203125" style="146" customWidth="1"/>
    <col min="15125" max="15125" width="0.109375" style="146" customWidth="1"/>
    <col min="15126" max="15126" width="0.5546875" style="146" customWidth="1"/>
    <col min="15127" max="15127" width="0.33203125" style="146" customWidth="1"/>
    <col min="15128" max="15128" width="0.109375" style="146" customWidth="1"/>
    <col min="15129" max="15129" width="5.5546875" style="146" customWidth="1"/>
    <col min="15130" max="15130" width="7.33203125" style="146" customWidth="1"/>
    <col min="15131" max="15131" width="0.44140625" style="146" customWidth="1"/>
    <col min="15132" max="15132" width="0.109375" style="146" customWidth="1"/>
    <col min="15133" max="15133" width="1" style="146" customWidth="1"/>
    <col min="15134" max="15134" width="0.44140625" style="146" customWidth="1"/>
    <col min="15135" max="15135" width="6.88671875" style="146" customWidth="1"/>
    <col min="15136" max="15136" width="9.109375" style="146" customWidth="1"/>
    <col min="15137" max="15137" width="0.88671875" style="146" customWidth="1"/>
    <col min="15138" max="15138" width="0" style="146" hidden="1" customWidth="1"/>
    <col min="15139" max="15139" width="1.33203125" style="146" customWidth="1"/>
    <col min="15140" max="15360" width="8.88671875" style="146"/>
    <col min="15361" max="15361" width="0.5546875" style="146" customWidth="1"/>
    <col min="15362" max="15362" width="1.33203125" style="146" customWidth="1"/>
    <col min="15363" max="15363" width="9.5546875" style="146" customWidth="1"/>
    <col min="15364" max="15364" width="5.88671875" style="146" customWidth="1"/>
    <col min="15365" max="15365" width="5.6640625" style="146" customWidth="1"/>
    <col min="15366" max="15366" width="15.6640625" style="146" customWidth="1"/>
    <col min="15367" max="15367" width="9.5546875" style="146" customWidth="1"/>
    <col min="15368" max="15368" width="1.6640625" style="146" customWidth="1"/>
    <col min="15369" max="15369" width="0.44140625" style="146" customWidth="1"/>
    <col min="15370" max="15370" width="3.88671875" style="146" customWidth="1"/>
    <col min="15371" max="15371" width="10.6640625" style="146" customWidth="1"/>
    <col min="15372" max="15372" width="8.33203125" style="146" customWidth="1"/>
    <col min="15373" max="15373" width="1.6640625" style="146" customWidth="1"/>
    <col min="15374" max="15374" width="4.88671875" style="146" customWidth="1"/>
    <col min="15375" max="15375" width="2.44140625" style="146" customWidth="1"/>
    <col min="15376" max="15376" width="1.109375" style="146" customWidth="1"/>
    <col min="15377" max="15377" width="1" style="146" customWidth="1"/>
    <col min="15378" max="15378" width="13.6640625" style="146" customWidth="1"/>
    <col min="15379" max="15379" width="3.88671875" style="146" customWidth="1"/>
    <col min="15380" max="15380" width="0.33203125" style="146" customWidth="1"/>
    <col min="15381" max="15381" width="0.109375" style="146" customWidth="1"/>
    <col min="15382" max="15382" width="0.5546875" style="146" customWidth="1"/>
    <col min="15383" max="15383" width="0.33203125" style="146" customWidth="1"/>
    <col min="15384" max="15384" width="0.109375" style="146" customWidth="1"/>
    <col min="15385" max="15385" width="5.5546875" style="146" customWidth="1"/>
    <col min="15386" max="15386" width="7.33203125" style="146" customWidth="1"/>
    <col min="15387" max="15387" width="0.44140625" style="146" customWidth="1"/>
    <col min="15388" max="15388" width="0.109375" style="146" customWidth="1"/>
    <col min="15389" max="15389" width="1" style="146" customWidth="1"/>
    <col min="15390" max="15390" width="0.44140625" style="146" customWidth="1"/>
    <col min="15391" max="15391" width="6.88671875" style="146" customWidth="1"/>
    <col min="15392" max="15392" width="9.109375" style="146" customWidth="1"/>
    <col min="15393" max="15393" width="0.88671875" style="146" customWidth="1"/>
    <col min="15394" max="15394" width="0" style="146" hidden="1" customWidth="1"/>
    <col min="15395" max="15395" width="1.33203125" style="146" customWidth="1"/>
    <col min="15396" max="15616" width="8.88671875" style="146"/>
    <col min="15617" max="15617" width="0.5546875" style="146" customWidth="1"/>
    <col min="15618" max="15618" width="1.33203125" style="146" customWidth="1"/>
    <col min="15619" max="15619" width="9.5546875" style="146" customWidth="1"/>
    <col min="15620" max="15620" width="5.88671875" style="146" customWidth="1"/>
    <col min="15621" max="15621" width="5.6640625" style="146" customWidth="1"/>
    <col min="15622" max="15622" width="15.6640625" style="146" customWidth="1"/>
    <col min="15623" max="15623" width="9.5546875" style="146" customWidth="1"/>
    <col min="15624" max="15624" width="1.6640625" style="146" customWidth="1"/>
    <col min="15625" max="15625" width="0.44140625" style="146" customWidth="1"/>
    <col min="15626" max="15626" width="3.88671875" style="146" customWidth="1"/>
    <col min="15627" max="15627" width="10.6640625" style="146" customWidth="1"/>
    <col min="15628" max="15628" width="8.33203125" style="146" customWidth="1"/>
    <col min="15629" max="15629" width="1.6640625" style="146" customWidth="1"/>
    <col min="15630" max="15630" width="4.88671875" style="146" customWidth="1"/>
    <col min="15631" max="15631" width="2.44140625" style="146" customWidth="1"/>
    <col min="15632" max="15632" width="1.109375" style="146" customWidth="1"/>
    <col min="15633" max="15633" width="1" style="146" customWidth="1"/>
    <col min="15634" max="15634" width="13.6640625" style="146" customWidth="1"/>
    <col min="15635" max="15635" width="3.88671875" style="146" customWidth="1"/>
    <col min="15636" max="15636" width="0.33203125" style="146" customWidth="1"/>
    <col min="15637" max="15637" width="0.109375" style="146" customWidth="1"/>
    <col min="15638" max="15638" width="0.5546875" style="146" customWidth="1"/>
    <col min="15639" max="15639" width="0.33203125" style="146" customWidth="1"/>
    <col min="15640" max="15640" width="0.109375" style="146" customWidth="1"/>
    <col min="15641" max="15641" width="5.5546875" style="146" customWidth="1"/>
    <col min="15642" max="15642" width="7.33203125" style="146" customWidth="1"/>
    <col min="15643" max="15643" width="0.44140625" style="146" customWidth="1"/>
    <col min="15644" max="15644" width="0.109375" style="146" customWidth="1"/>
    <col min="15645" max="15645" width="1" style="146" customWidth="1"/>
    <col min="15646" max="15646" width="0.44140625" style="146" customWidth="1"/>
    <col min="15647" max="15647" width="6.88671875" style="146" customWidth="1"/>
    <col min="15648" max="15648" width="9.109375" style="146" customWidth="1"/>
    <col min="15649" max="15649" width="0.88671875" style="146" customWidth="1"/>
    <col min="15650" max="15650" width="0" style="146" hidden="1" customWidth="1"/>
    <col min="15651" max="15651" width="1.33203125" style="146" customWidth="1"/>
    <col min="15652" max="15872" width="8.88671875" style="146"/>
    <col min="15873" max="15873" width="0.5546875" style="146" customWidth="1"/>
    <col min="15874" max="15874" width="1.33203125" style="146" customWidth="1"/>
    <col min="15875" max="15875" width="9.5546875" style="146" customWidth="1"/>
    <col min="15876" max="15876" width="5.88671875" style="146" customWidth="1"/>
    <col min="15877" max="15877" width="5.6640625" style="146" customWidth="1"/>
    <col min="15878" max="15878" width="15.6640625" style="146" customWidth="1"/>
    <col min="15879" max="15879" width="9.5546875" style="146" customWidth="1"/>
    <col min="15880" max="15880" width="1.6640625" style="146" customWidth="1"/>
    <col min="15881" max="15881" width="0.44140625" style="146" customWidth="1"/>
    <col min="15882" max="15882" width="3.88671875" style="146" customWidth="1"/>
    <col min="15883" max="15883" width="10.6640625" style="146" customWidth="1"/>
    <col min="15884" max="15884" width="8.33203125" style="146" customWidth="1"/>
    <col min="15885" max="15885" width="1.6640625" style="146" customWidth="1"/>
    <col min="15886" max="15886" width="4.88671875" style="146" customWidth="1"/>
    <col min="15887" max="15887" width="2.44140625" style="146" customWidth="1"/>
    <col min="15888" max="15888" width="1.109375" style="146" customWidth="1"/>
    <col min="15889" max="15889" width="1" style="146" customWidth="1"/>
    <col min="15890" max="15890" width="13.6640625" style="146" customWidth="1"/>
    <col min="15891" max="15891" width="3.88671875" style="146" customWidth="1"/>
    <col min="15892" max="15892" width="0.33203125" style="146" customWidth="1"/>
    <col min="15893" max="15893" width="0.109375" style="146" customWidth="1"/>
    <col min="15894" max="15894" width="0.5546875" style="146" customWidth="1"/>
    <col min="15895" max="15895" width="0.33203125" style="146" customWidth="1"/>
    <col min="15896" max="15896" width="0.109375" style="146" customWidth="1"/>
    <col min="15897" max="15897" width="5.5546875" style="146" customWidth="1"/>
    <col min="15898" max="15898" width="7.33203125" style="146" customWidth="1"/>
    <col min="15899" max="15899" width="0.44140625" style="146" customWidth="1"/>
    <col min="15900" max="15900" width="0.109375" style="146" customWidth="1"/>
    <col min="15901" max="15901" width="1" style="146" customWidth="1"/>
    <col min="15902" max="15902" width="0.44140625" style="146" customWidth="1"/>
    <col min="15903" max="15903" width="6.88671875" style="146" customWidth="1"/>
    <col min="15904" max="15904" width="9.109375" style="146" customWidth="1"/>
    <col min="15905" max="15905" width="0.88671875" style="146" customWidth="1"/>
    <col min="15906" max="15906" width="0" style="146" hidden="1" customWidth="1"/>
    <col min="15907" max="15907" width="1.33203125" style="146" customWidth="1"/>
    <col min="15908" max="16128" width="8.88671875" style="146"/>
    <col min="16129" max="16129" width="0.5546875" style="146" customWidth="1"/>
    <col min="16130" max="16130" width="1.33203125" style="146" customWidth="1"/>
    <col min="16131" max="16131" width="9.5546875" style="146" customWidth="1"/>
    <col min="16132" max="16132" width="5.88671875" style="146" customWidth="1"/>
    <col min="16133" max="16133" width="5.6640625" style="146" customWidth="1"/>
    <col min="16134" max="16134" width="15.6640625" style="146" customWidth="1"/>
    <col min="16135" max="16135" width="9.5546875" style="146" customWidth="1"/>
    <col min="16136" max="16136" width="1.6640625" style="146" customWidth="1"/>
    <col min="16137" max="16137" width="0.44140625" style="146" customWidth="1"/>
    <col min="16138" max="16138" width="3.88671875" style="146" customWidth="1"/>
    <col min="16139" max="16139" width="10.6640625" style="146" customWidth="1"/>
    <col min="16140" max="16140" width="8.33203125" style="146" customWidth="1"/>
    <col min="16141" max="16141" width="1.6640625" style="146" customWidth="1"/>
    <col min="16142" max="16142" width="4.88671875" style="146" customWidth="1"/>
    <col min="16143" max="16143" width="2.44140625" style="146" customWidth="1"/>
    <col min="16144" max="16144" width="1.109375" style="146" customWidth="1"/>
    <col min="16145" max="16145" width="1" style="146" customWidth="1"/>
    <col min="16146" max="16146" width="13.6640625" style="146" customWidth="1"/>
    <col min="16147" max="16147" width="3.88671875" style="146" customWidth="1"/>
    <col min="16148" max="16148" width="0.33203125" style="146" customWidth="1"/>
    <col min="16149" max="16149" width="0.109375" style="146" customWidth="1"/>
    <col min="16150" max="16150" width="0.5546875" style="146" customWidth="1"/>
    <col min="16151" max="16151" width="0.33203125" style="146" customWidth="1"/>
    <col min="16152" max="16152" width="0.109375" style="146" customWidth="1"/>
    <col min="16153" max="16153" width="5.5546875" style="146" customWidth="1"/>
    <col min="16154" max="16154" width="7.33203125" style="146" customWidth="1"/>
    <col min="16155" max="16155" width="0.44140625" style="146" customWidth="1"/>
    <col min="16156" max="16156" width="0.109375" style="146" customWidth="1"/>
    <col min="16157" max="16157" width="1" style="146" customWidth="1"/>
    <col min="16158" max="16158" width="0.44140625" style="146" customWidth="1"/>
    <col min="16159" max="16159" width="6.88671875" style="146" customWidth="1"/>
    <col min="16160" max="16160" width="9.109375" style="146" customWidth="1"/>
    <col min="16161" max="16161" width="0.88671875" style="146" customWidth="1"/>
    <col min="16162" max="16162" width="0" style="146" hidden="1" customWidth="1"/>
    <col min="16163" max="16163" width="1.33203125" style="146" customWidth="1"/>
    <col min="16164" max="16384" width="8.88671875" style="146"/>
  </cols>
  <sheetData>
    <row r="1" spans="3:33" x14ac:dyDescent="0.25">
      <c r="P1" s="323" t="s">
        <v>56</v>
      </c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164"/>
    </row>
    <row r="2" spans="3:33" x14ac:dyDescent="0.25">
      <c r="P2" s="325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165"/>
      <c r="AD2" s="166"/>
      <c r="AE2" s="163"/>
      <c r="AF2" s="163"/>
      <c r="AG2" s="164"/>
    </row>
    <row r="3" spans="3:33" x14ac:dyDescent="0.25">
      <c r="P3" s="325"/>
      <c r="Q3" s="326"/>
      <c r="R3" s="326"/>
      <c r="S3" s="326"/>
      <c r="T3" s="326"/>
      <c r="U3" s="326"/>
      <c r="V3" s="326"/>
      <c r="W3" s="326"/>
      <c r="X3" s="326"/>
      <c r="Y3" s="326"/>
      <c r="Z3" s="326"/>
      <c r="AA3" s="326"/>
      <c r="AB3" s="165"/>
      <c r="AD3" s="167"/>
      <c r="AE3" s="327" t="s">
        <v>57</v>
      </c>
      <c r="AF3" s="326"/>
      <c r="AG3" s="165"/>
    </row>
    <row r="4" spans="3:33" ht="2.7" customHeight="1" x14ac:dyDescent="0.25">
      <c r="C4" s="326"/>
      <c r="D4" s="326"/>
      <c r="F4" s="328" t="s">
        <v>58</v>
      </c>
      <c r="G4" s="326"/>
      <c r="H4" s="326"/>
      <c r="I4" s="326"/>
      <c r="J4" s="326"/>
      <c r="K4" s="326"/>
      <c r="L4" s="326"/>
      <c r="M4" s="326"/>
      <c r="N4" s="326"/>
      <c r="P4" s="325"/>
      <c r="Q4" s="326"/>
      <c r="R4" s="326"/>
      <c r="S4" s="326"/>
      <c r="T4" s="326"/>
      <c r="U4" s="326"/>
      <c r="V4" s="326"/>
      <c r="W4" s="326"/>
      <c r="X4" s="326"/>
      <c r="Y4" s="326"/>
      <c r="Z4" s="326"/>
      <c r="AA4" s="326"/>
      <c r="AB4" s="165"/>
      <c r="AD4" s="167"/>
      <c r="AE4" s="326"/>
      <c r="AF4" s="326"/>
      <c r="AG4" s="165"/>
    </row>
    <row r="5" spans="3:33" ht="0.45" customHeight="1" x14ac:dyDescent="0.25">
      <c r="C5" s="326"/>
      <c r="D5" s="326"/>
      <c r="F5" s="326"/>
      <c r="G5" s="326"/>
      <c r="H5" s="326"/>
      <c r="I5" s="326"/>
      <c r="J5" s="326"/>
      <c r="K5" s="326"/>
      <c r="L5" s="326"/>
      <c r="M5" s="326"/>
      <c r="N5" s="326"/>
      <c r="P5" s="167"/>
      <c r="AB5" s="165"/>
      <c r="AD5" s="167"/>
      <c r="AE5" s="326"/>
      <c r="AF5" s="326"/>
      <c r="AG5" s="165"/>
    </row>
    <row r="6" spans="3:33" ht="5.7" customHeight="1" x14ac:dyDescent="0.25">
      <c r="C6" s="326"/>
      <c r="D6" s="326"/>
      <c r="F6" s="326"/>
      <c r="G6" s="326"/>
      <c r="H6" s="326"/>
      <c r="I6" s="326"/>
      <c r="J6" s="326"/>
      <c r="K6" s="326"/>
      <c r="L6" s="326"/>
      <c r="M6" s="326"/>
      <c r="N6" s="326"/>
      <c r="P6" s="166"/>
      <c r="Q6" s="163"/>
      <c r="R6" s="163"/>
      <c r="S6" s="163"/>
      <c r="T6" s="163"/>
      <c r="U6" s="163"/>
      <c r="V6" s="163"/>
      <c r="W6" s="163"/>
      <c r="X6" s="163"/>
      <c r="Y6" s="163"/>
      <c r="Z6" s="163"/>
      <c r="AA6" s="163"/>
      <c r="AB6" s="165"/>
      <c r="AD6" s="167"/>
      <c r="AE6" s="326"/>
      <c r="AF6" s="326"/>
      <c r="AG6" s="165"/>
    </row>
    <row r="7" spans="3:33" ht="12.75" customHeight="1" x14ac:dyDescent="0.25">
      <c r="C7" s="326"/>
      <c r="D7" s="326"/>
      <c r="F7" s="326"/>
      <c r="G7" s="326"/>
      <c r="H7" s="326"/>
      <c r="I7" s="326"/>
      <c r="J7" s="326"/>
      <c r="K7" s="326"/>
      <c r="L7" s="326"/>
      <c r="M7" s="326"/>
      <c r="N7" s="326"/>
      <c r="P7" s="167"/>
      <c r="Q7" s="329" t="s">
        <v>59</v>
      </c>
      <c r="R7" s="326"/>
      <c r="S7" s="326"/>
      <c r="T7" s="326"/>
      <c r="U7" s="326"/>
      <c r="W7" s="167"/>
      <c r="Y7" s="330">
        <v>1043316.11</v>
      </c>
      <c r="Z7" s="326"/>
      <c r="AA7" s="326"/>
      <c r="AB7" s="165"/>
      <c r="AD7" s="167"/>
      <c r="AE7" s="326"/>
      <c r="AF7" s="326"/>
      <c r="AG7" s="165"/>
    </row>
    <row r="8" spans="3:33" ht="13.2" hidden="1" customHeight="1" x14ac:dyDescent="0.25">
      <c r="C8" s="326"/>
      <c r="D8" s="326"/>
      <c r="P8" s="167"/>
      <c r="Q8" s="326"/>
      <c r="R8" s="326"/>
      <c r="S8" s="326"/>
      <c r="T8" s="326"/>
      <c r="U8" s="326"/>
      <c r="W8" s="167"/>
      <c r="Y8" s="326"/>
      <c r="Z8" s="326"/>
      <c r="AA8" s="326"/>
      <c r="AB8" s="165"/>
      <c r="AD8" s="167"/>
      <c r="AE8" s="326"/>
      <c r="AF8" s="326"/>
      <c r="AG8" s="165"/>
    </row>
    <row r="9" spans="3:33" ht="4.2" customHeight="1" x14ac:dyDescent="0.25">
      <c r="C9" s="326"/>
      <c r="D9" s="326"/>
      <c r="G9" s="331" t="s">
        <v>60</v>
      </c>
      <c r="H9" s="326"/>
      <c r="J9" s="331" t="s">
        <v>61</v>
      </c>
      <c r="K9" s="326"/>
      <c r="L9" s="326"/>
      <c r="M9" s="326"/>
      <c r="P9" s="167"/>
      <c r="Q9" s="326"/>
      <c r="R9" s="326"/>
      <c r="S9" s="326"/>
      <c r="T9" s="326"/>
      <c r="U9" s="326"/>
      <c r="W9" s="167"/>
      <c r="Y9" s="326"/>
      <c r="Z9" s="326"/>
      <c r="AA9" s="326"/>
      <c r="AB9" s="165"/>
      <c r="AD9" s="167"/>
      <c r="AE9" s="326"/>
      <c r="AF9" s="326"/>
      <c r="AG9" s="165"/>
    </row>
    <row r="10" spans="3:33" ht="0.75" customHeight="1" x14ac:dyDescent="0.25">
      <c r="C10" s="326"/>
      <c r="D10" s="326"/>
      <c r="G10" s="326"/>
      <c r="H10" s="326"/>
      <c r="J10" s="326"/>
      <c r="K10" s="326"/>
      <c r="L10" s="326"/>
      <c r="M10" s="326"/>
      <c r="P10" s="167"/>
      <c r="Q10" s="326"/>
      <c r="R10" s="326"/>
      <c r="S10" s="326"/>
      <c r="T10" s="326"/>
      <c r="U10" s="326"/>
      <c r="W10" s="167"/>
      <c r="Y10" s="330">
        <v>1043316.11</v>
      </c>
      <c r="Z10" s="326"/>
      <c r="AA10" s="326"/>
      <c r="AB10" s="165"/>
      <c r="AD10" s="167"/>
      <c r="AE10" s="326"/>
      <c r="AF10" s="326"/>
      <c r="AG10" s="165"/>
    </row>
    <row r="11" spans="3:33" ht="3.15" customHeight="1" x14ac:dyDescent="0.25">
      <c r="C11" s="326"/>
      <c r="D11" s="326"/>
      <c r="G11" s="326"/>
      <c r="H11" s="326"/>
      <c r="J11" s="326"/>
      <c r="K11" s="326"/>
      <c r="L11" s="326"/>
      <c r="M11" s="326"/>
      <c r="P11" s="332" t="s">
        <v>62</v>
      </c>
      <c r="Q11" s="326"/>
      <c r="R11" s="326"/>
      <c r="S11" s="326"/>
      <c r="T11" s="326"/>
      <c r="W11" s="167"/>
      <c r="Y11" s="326"/>
      <c r="Z11" s="326"/>
      <c r="AA11" s="326"/>
      <c r="AB11" s="165"/>
      <c r="AD11" s="167"/>
      <c r="AE11" s="326"/>
      <c r="AF11" s="326"/>
      <c r="AG11" s="165"/>
    </row>
    <row r="12" spans="3:33" x14ac:dyDescent="0.25">
      <c r="G12" s="326"/>
      <c r="H12" s="326"/>
      <c r="J12" s="326"/>
      <c r="K12" s="326"/>
      <c r="L12" s="326"/>
      <c r="M12" s="326"/>
      <c r="P12" s="333"/>
      <c r="Q12" s="326"/>
      <c r="R12" s="326"/>
      <c r="S12" s="326"/>
      <c r="T12" s="326"/>
      <c r="W12" s="167"/>
      <c r="Y12" s="326"/>
      <c r="Z12" s="326"/>
      <c r="AA12" s="326"/>
      <c r="AB12" s="165"/>
      <c r="AD12" s="167"/>
      <c r="AE12" s="326"/>
      <c r="AF12" s="326"/>
      <c r="AG12" s="165"/>
    </row>
    <row r="13" spans="3:33" x14ac:dyDescent="0.25">
      <c r="G13" s="326"/>
      <c r="H13" s="326"/>
      <c r="P13" s="333"/>
      <c r="Q13" s="326"/>
      <c r="R13" s="326"/>
      <c r="S13" s="326"/>
      <c r="T13" s="326"/>
      <c r="W13" s="167"/>
      <c r="Y13" s="326"/>
      <c r="Z13" s="326"/>
      <c r="AA13" s="326"/>
      <c r="AB13" s="165"/>
      <c r="AD13" s="167"/>
      <c r="AE13" s="326"/>
      <c r="AF13" s="326"/>
      <c r="AG13" s="165"/>
    </row>
    <row r="14" spans="3:33" x14ac:dyDescent="0.25">
      <c r="G14" s="326"/>
      <c r="H14" s="326"/>
      <c r="P14" s="333"/>
      <c r="Q14" s="326"/>
      <c r="R14" s="326"/>
      <c r="S14" s="326"/>
      <c r="T14" s="326"/>
      <c r="W14" s="167"/>
      <c r="AB14" s="165"/>
      <c r="AD14" s="167"/>
      <c r="AE14" s="326"/>
      <c r="AF14" s="326"/>
      <c r="AG14" s="165"/>
    </row>
    <row r="15" spans="3:33" hidden="1" x14ac:dyDescent="0.25">
      <c r="G15" s="326"/>
      <c r="H15" s="326"/>
      <c r="P15" s="167"/>
      <c r="W15" s="167"/>
      <c r="AB15" s="165"/>
      <c r="AD15" s="167"/>
      <c r="AE15" s="326"/>
      <c r="AF15" s="326"/>
      <c r="AG15" s="165"/>
    </row>
    <row r="16" spans="3:33" x14ac:dyDescent="0.25">
      <c r="G16" s="326"/>
      <c r="H16" s="326"/>
      <c r="P16" s="167"/>
      <c r="Q16" s="329" t="s">
        <v>63</v>
      </c>
      <c r="R16" s="326"/>
      <c r="S16" s="326"/>
      <c r="W16" s="167"/>
      <c r="X16" s="341">
        <v>0</v>
      </c>
      <c r="Y16" s="326"/>
      <c r="Z16" s="326"/>
      <c r="AA16" s="326"/>
      <c r="AB16" s="342"/>
      <c r="AD16" s="167"/>
      <c r="AE16" s="326"/>
      <c r="AF16" s="326"/>
      <c r="AG16" s="165"/>
    </row>
    <row r="17" spans="2:33" x14ac:dyDescent="0.25">
      <c r="P17" s="167"/>
      <c r="Q17" s="326"/>
      <c r="R17" s="326"/>
      <c r="S17" s="326"/>
      <c r="W17" s="167"/>
      <c r="X17" s="326"/>
      <c r="Y17" s="326"/>
      <c r="Z17" s="326"/>
      <c r="AA17" s="326"/>
      <c r="AB17" s="342"/>
      <c r="AD17" s="167"/>
      <c r="AE17" s="326"/>
      <c r="AF17" s="326"/>
      <c r="AG17" s="165"/>
    </row>
    <row r="18" spans="2:33" x14ac:dyDescent="0.25">
      <c r="P18" s="167"/>
      <c r="Q18" s="326"/>
      <c r="R18" s="326"/>
      <c r="S18" s="326"/>
      <c r="X18" s="326"/>
      <c r="Y18" s="326"/>
      <c r="Z18" s="326"/>
      <c r="AA18" s="326"/>
      <c r="AB18" s="342"/>
      <c r="AD18" s="167"/>
      <c r="AE18" s="326"/>
      <c r="AF18" s="326"/>
      <c r="AG18" s="165"/>
    </row>
    <row r="19" spans="2:33" ht="0.75" customHeight="1" x14ac:dyDescent="0.25">
      <c r="P19" s="167"/>
      <c r="Q19" s="326"/>
      <c r="R19" s="326"/>
      <c r="S19" s="326"/>
      <c r="X19" s="326"/>
      <c r="Y19" s="326"/>
      <c r="Z19" s="326"/>
      <c r="AA19" s="326"/>
      <c r="AB19" s="342"/>
      <c r="AD19" s="167"/>
      <c r="AG19" s="165"/>
    </row>
    <row r="20" spans="2:33" ht="3.9" customHeight="1" x14ac:dyDescent="0.25">
      <c r="P20" s="167"/>
      <c r="AB20" s="165"/>
      <c r="AD20" s="168"/>
      <c r="AE20" s="169"/>
      <c r="AF20" s="169"/>
      <c r="AG20" s="170"/>
    </row>
    <row r="21" spans="2:33" ht="6" customHeight="1" x14ac:dyDescent="0.25">
      <c r="P21" s="168"/>
      <c r="Q21" s="169"/>
      <c r="R21" s="169"/>
      <c r="S21" s="169"/>
      <c r="T21" s="169"/>
      <c r="U21" s="169"/>
      <c r="V21" s="169"/>
      <c r="W21" s="169"/>
      <c r="X21" s="169"/>
      <c r="Y21" s="169"/>
      <c r="Z21" s="169"/>
      <c r="AA21" s="169"/>
      <c r="AB21" s="170"/>
    </row>
    <row r="22" spans="2:33" ht="7.2" customHeight="1" x14ac:dyDescent="0.25"/>
    <row r="23" spans="2:33" ht="17.850000000000001" customHeight="1" x14ac:dyDescent="0.25"/>
    <row r="24" spans="2:33" ht="26.4" x14ac:dyDescent="0.25">
      <c r="B24" s="334" t="s">
        <v>6</v>
      </c>
      <c r="C24" s="335"/>
      <c r="D24" s="334" t="s">
        <v>64</v>
      </c>
      <c r="E24" s="337"/>
      <c r="F24" s="337"/>
      <c r="G24" s="335"/>
      <c r="H24" s="334" t="s">
        <v>4</v>
      </c>
      <c r="I24" s="337"/>
      <c r="J24" s="335"/>
      <c r="K24" s="171" t="s">
        <v>65</v>
      </c>
      <c r="L24" s="171" t="s">
        <v>66</v>
      </c>
      <c r="M24" s="334" t="s">
        <v>67</v>
      </c>
      <c r="N24" s="337"/>
      <c r="O24" s="337"/>
      <c r="P24" s="337"/>
      <c r="Q24" s="335"/>
      <c r="R24" s="171" t="s">
        <v>68</v>
      </c>
      <c r="S24" s="334" t="s">
        <v>69</v>
      </c>
      <c r="T24" s="337"/>
      <c r="U24" s="337"/>
      <c r="V24" s="337"/>
      <c r="W24" s="337"/>
      <c r="X24" s="337"/>
      <c r="Y24" s="335"/>
      <c r="Z24" s="171" t="s">
        <v>70</v>
      </c>
      <c r="AA24" s="334" t="s">
        <v>71</v>
      </c>
      <c r="AB24" s="337"/>
      <c r="AC24" s="337"/>
      <c r="AD24" s="337"/>
      <c r="AE24" s="335"/>
      <c r="AF24" s="334" t="s">
        <v>72</v>
      </c>
      <c r="AG24" s="335"/>
    </row>
    <row r="25" spans="2:33" x14ac:dyDescent="0.25">
      <c r="B25" s="336" t="s">
        <v>54</v>
      </c>
      <c r="C25" s="335"/>
      <c r="D25" s="336" t="s">
        <v>55</v>
      </c>
      <c r="E25" s="337"/>
      <c r="F25" s="337"/>
      <c r="G25" s="335"/>
      <c r="H25" s="336" t="s">
        <v>14</v>
      </c>
      <c r="I25" s="337"/>
      <c r="J25" s="335"/>
      <c r="K25" s="172">
        <v>63.18</v>
      </c>
      <c r="L25" s="173">
        <v>4</v>
      </c>
      <c r="M25" s="338">
        <v>63.18</v>
      </c>
      <c r="N25" s="337"/>
      <c r="O25" s="337"/>
      <c r="P25" s="337"/>
      <c r="Q25" s="335"/>
      <c r="R25" s="172">
        <v>252.72</v>
      </c>
      <c r="S25" s="339">
        <v>0</v>
      </c>
      <c r="T25" s="337"/>
      <c r="U25" s="337"/>
      <c r="V25" s="337"/>
      <c r="W25" s="337"/>
      <c r="X25" s="337"/>
      <c r="Y25" s="335"/>
      <c r="Z25" s="173">
        <v>2.4222764086332001E-2</v>
      </c>
      <c r="AA25" s="340">
        <v>0</v>
      </c>
      <c r="AB25" s="337"/>
      <c r="AC25" s="337"/>
      <c r="AD25" s="337"/>
      <c r="AE25" s="335"/>
      <c r="AF25" s="340">
        <v>23.138000000000002</v>
      </c>
      <c r="AG25" s="335"/>
    </row>
    <row r="26" spans="2:33" x14ac:dyDescent="0.25">
      <c r="B26" s="336" t="s">
        <v>73</v>
      </c>
      <c r="C26" s="335"/>
      <c r="D26" s="336" t="s">
        <v>74</v>
      </c>
      <c r="E26" s="337"/>
      <c r="F26" s="337"/>
      <c r="G26" s="335"/>
      <c r="H26" s="336" t="s">
        <v>14</v>
      </c>
      <c r="I26" s="337"/>
      <c r="J26" s="335"/>
      <c r="K26" s="172">
        <v>82.4</v>
      </c>
      <c r="L26" s="173">
        <v>1</v>
      </c>
      <c r="M26" s="338">
        <v>82.4</v>
      </c>
      <c r="N26" s="337"/>
      <c r="O26" s="337"/>
      <c r="P26" s="337"/>
      <c r="Q26" s="335"/>
      <c r="R26" s="172">
        <v>82.4</v>
      </c>
      <c r="S26" s="339">
        <v>0</v>
      </c>
      <c r="T26" s="337"/>
      <c r="U26" s="337"/>
      <c r="V26" s="337"/>
      <c r="W26" s="337"/>
      <c r="X26" s="337"/>
      <c r="Y26" s="335"/>
      <c r="Z26" s="173">
        <v>7.8978939566069998E-3</v>
      </c>
      <c r="AA26" s="340">
        <v>0</v>
      </c>
      <c r="AB26" s="337"/>
      <c r="AC26" s="337"/>
      <c r="AD26" s="337"/>
      <c r="AE26" s="335"/>
      <c r="AF26" s="340">
        <v>30.18</v>
      </c>
      <c r="AG26" s="335"/>
    </row>
    <row r="27" spans="2:33" x14ac:dyDescent="0.25">
      <c r="B27" s="336" t="s">
        <v>75</v>
      </c>
      <c r="C27" s="335"/>
      <c r="D27" s="336" t="s">
        <v>76</v>
      </c>
      <c r="E27" s="337"/>
      <c r="F27" s="337"/>
      <c r="G27" s="335"/>
      <c r="H27" s="336" t="s">
        <v>1</v>
      </c>
      <c r="I27" s="337"/>
      <c r="J27" s="335"/>
      <c r="K27" s="172">
        <v>117.03</v>
      </c>
      <c r="L27" s="173">
        <v>15</v>
      </c>
      <c r="M27" s="338">
        <v>117.03</v>
      </c>
      <c r="N27" s="337"/>
      <c r="O27" s="337"/>
      <c r="P27" s="337"/>
      <c r="Q27" s="335"/>
      <c r="R27" s="172">
        <v>1755.45</v>
      </c>
      <c r="S27" s="339">
        <v>0</v>
      </c>
      <c r="T27" s="337"/>
      <c r="U27" s="337"/>
      <c r="V27" s="337"/>
      <c r="W27" s="337"/>
      <c r="X27" s="337"/>
      <c r="Y27" s="335"/>
      <c r="Z27" s="173">
        <v>0.168256771190852</v>
      </c>
      <c r="AA27" s="340">
        <v>38.738</v>
      </c>
      <c r="AB27" s="337"/>
      <c r="AC27" s="337"/>
      <c r="AD27" s="337"/>
      <c r="AE27" s="335"/>
      <c r="AF27" s="340">
        <v>25.41</v>
      </c>
      <c r="AG27" s="335"/>
    </row>
    <row r="28" spans="2:33" x14ac:dyDescent="0.25">
      <c r="B28" s="336" t="s">
        <v>77</v>
      </c>
      <c r="C28" s="335"/>
      <c r="D28" s="336" t="s">
        <v>78</v>
      </c>
      <c r="E28" s="337"/>
      <c r="F28" s="337"/>
      <c r="G28" s="335"/>
      <c r="H28" s="336" t="s">
        <v>16</v>
      </c>
      <c r="I28" s="337"/>
      <c r="J28" s="335"/>
      <c r="K28" s="172">
        <v>15.57</v>
      </c>
      <c r="L28" s="173">
        <v>165</v>
      </c>
      <c r="M28" s="338">
        <v>15.57</v>
      </c>
      <c r="N28" s="337"/>
      <c r="O28" s="337"/>
      <c r="P28" s="337"/>
      <c r="Q28" s="335"/>
      <c r="R28" s="172">
        <v>2569.0500000000002</v>
      </c>
      <c r="S28" s="339">
        <v>0</v>
      </c>
      <c r="T28" s="337"/>
      <c r="U28" s="337"/>
      <c r="V28" s="337"/>
      <c r="W28" s="337"/>
      <c r="X28" s="337"/>
      <c r="Y28" s="335"/>
      <c r="Z28" s="173">
        <v>0.246238889189586</v>
      </c>
      <c r="AA28" s="340">
        <v>7.3964999999999996</v>
      </c>
      <c r="AB28" s="337"/>
      <c r="AC28" s="337"/>
      <c r="AD28" s="337"/>
      <c r="AE28" s="335"/>
      <c r="AF28" s="340">
        <v>2.3719999999999999</v>
      </c>
      <c r="AG28" s="335"/>
    </row>
    <row r="29" spans="2:33" x14ac:dyDescent="0.25">
      <c r="B29" s="336" t="s">
        <v>79</v>
      </c>
      <c r="C29" s="335"/>
      <c r="D29" s="336" t="s">
        <v>80</v>
      </c>
      <c r="E29" s="337"/>
      <c r="F29" s="337"/>
      <c r="G29" s="335"/>
      <c r="H29" s="336" t="s">
        <v>81</v>
      </c>
      <c r="I29" s="337"/>
      <c r="J29" s="335"/>
      <c r="K29" s="172">
        <v>704.74</v>
      </c>
      <c r="L29" s="173">
        <v>1</v>
      </c>
      <c r="M29" s="338">
        <v>704.74</v>
      </c>
      <c r="N29" s="337"/>
      <c r="O29" s="337"/>
      <c r="P29" s="337"/>
      <c r="Q29" s="335"/>
      <c r="R29" s="172">
        <v>704.74</v>
      </c>
      <c r="S29" s="339">
        <v>0</v>
      </c>
      <c r="T29" s="337"/>
      <c r="U29" s="337"/>
      <c r="V29" s="337"/>
      <c r="W29" s="337"/>
      <c r="X29" s="337"/>
      <c r="Y29" s="335"/>
      <c r="Z29" s="173">
        <v>6.7548079939069999E-2</v>
      </c>
      <c r="AA29" s="340">
        <v>572.96</v>
      </c>
      <c r="AB29" s="337"/>
      <c r="AC29" s="337"/>
      <c r="AD29" s="337"/>
      <c r="AE29" s="335"/>
      <c r="AF29" s="340">
        <v>0</v>
      </c>
      <c r="AG29" s="335"/>
    </row>
    <row r="30" spans="2:33" x14ac:dyDescent="0.25">
      <c r="B30" s="336" t="s">
        <v>82</v>
      </c>
      <c r="C30" s="335"/>
      <c r="D30" s="336" t="s">
        <v>83</v>
      </c>
      <c r="E30" s="337"/>
      <c r="F30" s="337"/>
      <c r="G30" s="335"/>
      <c r="H30" s="336" t="s">
        <v>14</v>
      </c>
      <c r="I30" s="337"/>
      <c r="J30" s="335"/>
      <c r="K30" s="172">
        <v>713.73</v>
      </c>
      <c r="L30" s="173">
        <v>5</v>
      </c>
      <c r="M30" s="338">
        <v>713.73</v>
      </c>
      <c r="N30" s="337"/>
      <c r="O30" s="337"/>
      <c r="P30" s="337"/>
      <c r="Q30" s="335"/>
      <c r="R30" s="172">
        <v>3568.65</v>
      </c>
      <c r="S30" s="339">
        <v>0</v>
      </c>
      <c r="T30" s="337"/>
      <c r="U30" s="337"/>
      <c r="V30" s="337"/>
      <c r="W30" s="337"/>
      <c r="X30" s="337"/>
      <c r="Y30" s="335"/>
      <c r="Z30" s="173">
        <v>0.34204877752726398</v>
      </c>
      <c r="AA30" s="340">
        <v>500.21960000000001</v>
      </c>
      <c r="AB30" s="337"/>
      <c r="AC30" s="337"/>
      <c r="AD30" s="337"/>
      <c r="AE30" s="335"/>
      <c r="AF30" s="340">
        <v>36.061199999999999</v>
      </c>
      <c r="AG30" s="335"/>
    </row>
    <row r="31" spans="2:33" x14ac:dyDescent="0.25">
      <c r="B31" s="336" t="s">
        <v>84</v>
      </c>
      <c r="C31" s="335"/>
      <c r="D31" s="336" t="s">
        <v>85</v>
      </c>
      <c r="E31" s="337"/>
      <c r="F31" s="337"/>
      <c r="G31" s="335"/>
      <c r="H31" s="336" t="s">
        <v>1</v>
      </c>
      <c r="I31" s="337"/>
      <c r="J31" s="335"/>
      <c r="K31" s="172">
        <v>107.84</v>
      </c>
      <c r="L31" s="173">
        <v>6</v>
      </c>
      <c r="M31" s="338">
        <v>107.84</v>
      </c>
      <c r="N31" s="337"/>
      <c r="O31" s="337"/>
      <c r="P31" s="337"/>
      <c r="Q31" s="335"/>
      <c r="R31" s="172">
        <v>647.04</v>
      </c>
      <c r="S31" s="339">
        <v>0</v>
      </c>
      <c r="T31" s="337"/>
      <c r="U31" s="337"/>
      <c r="V31" s="337"/>
      <c r="W31" s="337"/>
      <c r="X31" s="337"/>
      <c r="Y31" s="335"/>
      <c r="Z31" s="173">
        <v>6.2017637204892999E-2</v>
      </c>
      <c r="AA31" s="340">
        <v>33.796810000000001</v>
      </c>
      <c r="AB31" s="337"/>
      <c r="AC31" s="337"/>
      <c r="AD31" s="337"/>
      <c r="AE31" s="335"/>
      <c r="AF31" s="340">
        <v>24.271999999999998</v>
      </c>
      <c r="AG31" s="335"/>
    </row>
    <row r="32" spans="2:33" x14ac:dyDescent="0.25">
      <c r="B32" s="336" t="s">
        <v>86</v>
      </c>
      <c r="C32" s="335"/>
      <c r="D32" s="336" t="s">
        <v>87</v>
      </c>
      <c r="E32" s="337"/>
      <c r="F32" s="337"/>
      <c r="G32" s="335"/>
      <c r="H32" s="336" t="s">
        <v>14</v>
      </c>
      <c r="I32" s="337"/>
      <c r="J32" s="335"/>
      <c r="K32" s="172">
        <v>302.16000000000003</v>
      </c>
      <c r="L32" s="173">
        <v>3.5</v>
      </c>
      <c r="M32" s="338">
        <v>302.16000000000003</v>
      </c>
      <c r="N32" s="337"/>
      <c r="O32" s="337"/>
      <c r="P32" s="337"/>
      <c r="Q32" s="335"/>
      <c r="R32" s="172">
        <v>1057.56</v>
      </c>
      <c r="S32" s="339">
        <v>0</v>
      </c>
      <c r="T32" s="337"/>
      <c r="U32" s="337"/>
      <c r="V32" s="337"/>
      <c r="W32" s="337"/>
      <c r="X32" s="337"/>
      <c r="Y32" s="335"/>
      <c r="Z32" s="173">
        <v>0.101365251611039</v>
      </c>
      <c r="AA32" s="340">
        <v>0</v>
      </c>
      <c r="AB32" s="337"/>
      <c r="AC32" s="337"/>
      <c r="AD32" s="337"/>
      <c r="AE32" s="335"/>
      <c r="AF32" s="340">
        <v>110.66</v>
      </c>
      <c r="AG32" s="335"/>
    </row>
    <row r="33" spans="2:33" x14ac:dyDescent="0.25">
      <c r="B33" s="336" t="s">
        <v>88</v>
      </c>
      <c r="C33" s="335"/>
      <c r="D33" s="336" t="s">
        <v>89</v>
      </c>
      <c r="E33" s="337"/>
      <c r="F33" s="337"/>
      <c r="G33" s="335"/>
      <c r="H33" s="336" t="s">
        <v>81</v>
      </c>
      <c r="I33" s="337"/>
      <c r="J33" s="335"/>
      <c r="K33" s="172">
        <v>704.74</v>
      </c>
      <c r="L33" s="173">
        <v>1</v>
      </c>
      <c r="M33" s="338">
        <v>704.74</v>
      </c>
      <c r="N33" s="337"/>
      <c r="O33" s="337"/>
      <c r="P33" s="337"/>
      <c r="Q33" s="335"/>
      <c r="R33" s="172">
        <v>704.74</v>
      </c>
      <c r="S33" s="339">
        <v>0</v>
      </c>
      <c r="T33" s="337"/>
      <c r="U33" s="337"/>
      <c r="V33" s="337"/>
      <c r="W33" s="337"/>
      <c r="X33" s="337"/>
      <c r="Y33" s="335"/>
      <c r="Z33" s="173">
        <v>6.7548079939069999E-2</v>
      </c>
      <c r="AA33" s="340">
        <v>572.96</v>
      </c>
      <c r="AB33" s="337"/>
      <c r="AC33" s="337"/>
      <c r="AD33" s="337"/>
      <c r="AE33" s="335"/>
      <c r="AF33" s="340">
        <v>0</v>
      </c>
      <c r="AG33" s="335"/>
    </row>
    <row r="34" spans="2:33" x14ac:dyDescent="0.25">
      <c r="B34" s="336" t="s">
        <v>90</v>
      </c>
      <c r="C34" s="335"/>
      <c r="D34" s="336" t="s">
        <v>91</v>
      </c>
      <c r="E34" s="337"/>
      <c r="F34" s="337"/>
      <c r="G34" s="335"/>
      <c r="H34" s="336" t="s">
        <v>81</v>
      </c>
      <c r="I34" s="337"/>
      <c r="J34" s="335"/>
      <c r="K34" s="172">
        <v>704.74</v>
      </c>
      <c r="L34" s="173">
        <v>3</v>
      </c>
      <c r="M34" s="338">
        <v>704.74</v>
      </c>
      <c r="N34" s="337"/>
      <c r="O34" s="337"/>
      <c r="P34" s="337"/>
      <c r="Q34" s="335"/>
      <c r="R34" s="172">
        <v>2114.2199999999998</v>
      </c>
      <c r="S34" s="339">
        <v>0</v>
      </c>
      <c r="T34" s="337"/>
      <c r="U34" s="337"/>
      <c r="V34" s="337"/>
      <c r="W34" s="337"/>
      <c r="X34" s="337"/>
      <c r="Y34" s="335"/>
      <c r="Z34" s="173">
        <v>0.202644239817211</v>
      </c>
      <c r="AA34" s="340">
        <v>572.96</v>
      </c>
      <c r="AB34" s="337"/>
      <c r="AC34" s="337"/>
      <c r="AD34" s="337"/>
      <c r="AE34" s="335"/>
      <c r="AF34" s="340">
        <v>0</v>
      </c>
      <c r="AG34" s="335"/>
    </row>
    <row r="35" spans="2:33" x14ac:dyDescent="0.25">
      <c r="B35" s="336" t="s">
        <v>92</v>
      </c>
      <c r="C35" s="335"/>
      <c r="D35" s="336" t="s">
        <v>93</v>
      </c>
      <c r="E35" s="337"/>
      <c r="F35" s="337"/>
      <c r="G35" s="335"/>
      <c r="H35" s="336" t="s">
        <v>81</v>
      </c>
      <c r="I35" s="337"/>
      <c r="J35" s="335"/>
      <c r="K35" s="172">
        <v>704.74</v>
      </c>
      <c r="L35" s="173">
        <v>3</v>
      </c>
      <c r="M35" s="338">
        <v>704.74</v>
      </c>
      <c r="N35" s="337"/>
      <c r="O35" s="337"/>
      <c r="P35" s="337"/>
      <c r="Q35" s="335"/>
      <c r="R35" s="172">
        <v>2114.2199999999998</v>
      </c>
      <c r="S35" s="339">
        <v>0</v>
      </c>
      <c r="T35" s="337"/>
      <c r="U35" s="337"/>
      <c r="V35" s="337"/>
      <c r="W35" s="337"/>
      <c r="X35" s="337"/>
      <c r="Y35" s="335"/>
      <c r="Z35" s="173">
        <v>0.202644239817211</v>
      </c>
      <c r="AA35" s="340">
        <v>572.96</v>
      </c>
      <c r="AB35" s="337"/>
      <c r="AC35" s="337"/>
      <c r="AD35" s="337"/>
      <c r="AE35" s="335"/>
      <c r="AF35" s="340">
        <v>0</v>
      </c>
      <c r="AG35" s="335"/>
    </row>
    <row r="36" spans="2:33" x14ac:dyDescent="0.25">
      <c r="B36" s="336" t="s">
        <v>94</v>
      </c>
      <c r="C36" s="335"/>
      <c r="D36" s="336" t="s">
        <v>95</v>
      </c>
      <c r="E36" s="337"/>
      <c r="F36" s="337"/>
      <c r="G36" s="335"/>
      <c r="H36" s="336" t="s">
        <v>1</v>
      </c>
      <c r="I36" s="337"/>
      <c r="J36" s="335"/>
      <c r="K36" s="172">
        <v>99.97</v>
      </c>
      <c r="L36" s="173">
        <v>150</v>
      </c>
      <c r="M36" s="338">
        <v>99.97</v>
      </c>
      <c r="N36" s="337"/>
      <c r="O36" s="337"/>
      <c r="P36" s="337"/>
      <c r="Q36" s="335"/>
      <c r="R36" s="172">
        <v>14995.5</v>
      </c>
      <c r="S36" s="339">
        <v>0</v>
      </c>
      <c r="T36" s="337"/>
      <c r="U36" s="337"/>
      <c r="V36" s="337"/>
      <c r="W36" s="337"/>
      <c r="X36" s="337"/>
      <c r="Y36" s="335"/>
      <c r="Z36" s="173">
        <v>1.437292097406605</v>
      </c>
      <c r="AA36" s="340">
        <v>41.364649999999997</v>
      </c>
      <c r="AB36" s="337"/>
      <c r="AC36" s="337"/>
      <c r="AD36" s="337"/>
      <c r="AE36" s="335"/>
      <c r="AF36" s="340">
        <v>17.981400000000001</v>
      </c>
      <c r="AG36" s="335"/>
    </row>
    <row r="37" spans="2:33" x14ac:dyDescent="0.25">
      <c r="B37" s="336" t="s">
        <v>96</v>
      </c>
      <c r="C37" s="335"/>
      <c r="D37" s="336" t="s">
        <v>97</v>
      </c>
      <c r="E37" s="337"/>
      <c r="F37" s="337"/>
      <c r="G37" s="335"/>
      <c r="H37" s="336" t="s">
        <v>1</v>
      </c>
      <c r="I37" s="337"/>
      <c r="J37" s="335"/>
      <c r="K37" s="172">
        <v>307.49</v>
      </c>
      <c r="L37" s="173">
        <v>65</v>
      </c>
      <c r="M37" s="338">
        <v>307.49</v>
      </c>
      <c r="N37" s="337"/>
      <c r="O37" s="337"/>
      <c r="P37" s="337"/>
      <c r="Q37" s="335"/>
      <c r="R37" s="172">
        <v>19986.849999999999</v>
      </c>
      <c r="S37" s="339">
        <v>0</v>
      </c>
      <c r="T37" s="337"/>
      <c r="U37" s="337"/>
      <c r="V37" s="337"/>
      <c r="W37" s="337"/>
      <c r="X37" s="337"/>
      <c r="Y37" s="335"/>
      <c r="Z37" s="173">
        <v>1.9157041483812609</v>
      </c>
      <c r="AA37" s="340">
        <v>205.42901000000001</v>
      </c>
      <c r="AB37" s="337"/>
      <c r="AC37" s="337"/>
      <c r="AD37" s="337"/>
      <c r="AE37" s="335"/>
      <c r="AF37" s="340">
        <v>20.076139999999999</v>
      </c>
      <c r="AG37" s="335"/>
    </row>
    <row r="38" spans="2:33" x14ac:dyDescent="0.25">
      <c r="B38" s="336" t="s">
        <v>98</v>
      </c>
      <c r="C38" s="335"/>
      <c r="D38" s="336" t="s">
        <v>99</v>
      </c>
      <c r="E38" s="337"/>
      <c r="F38" s="337"/>
      <c r="G38" s="335"/>
      <c r="H38" s="336" t="s">
        <v>1</v>
      </c>
      <c r="I38" s="337"/>
      <c r="J38" s="335"/>
      <c r="K38" s="172">
        <v>309.83999999999997</v>
      </c>
      <c r="L38" s="173">
        <v>50</v>
      </c>
      <c r="M38" s="338">
        <v>309.83999999999997</v>
      </c>
      <c r="N38" s="337"/>
      <c r="O38" s="337"/>
      <c r="P38" s="337"/>
      <c r="Q38" s="335"/>
      <c r="R38" s="172">
        <v>15492</v>
      </c>
      <c r="S38" s="339">
        <v>0</v>
      </c>
      <c r="T38" s="337"/>
      <c r="U38" s="337"/>
      <c r="V38" s="337"/>
      <c r="W38" s="337"/>
      <c r="X38" s="337"/>
      <c r="Y38" s="335"/>
      <c r="Z38" s="173">
        <v>1.4848807424242689</v>
      </c>
      <c r="AA38" s="340">
        <v>251.91</v>
      </c>
      <c r="AB38" s="337"/>
      <c r="AC38" s="337"/>
      <c r="AD38" s="337"/>
      <c r="AE38" s="335"/>
      <c r="AF38" s="340">
        <v>0</v>
      </c>
      <c r="AG38" s="335"/>
    </row>
    <row r="39" spans="2:33" x14ac:dyDescent="0.25">
      <c r="B39" s="336" t="s">
        <v>100</v>
      </c>
      <c r="C39" s="335"/>
      <c r="D39" s="336" t="s">
        <v>101</v>
      </c>
      <c r="E39" s="337"/>
      <c r="F39" s="337"/>
      <c r="G39" s="335"/>
      <c r="H39" s="336" t="s">
        <v>81</v>
      </c>
      <c r="I39" s="337"/>
      <c r="J39" s="335"/>
      <c r="K39" s="172">
        <v>704.74</v>
      </c>
      <c r="L39" s="173">
        <v>3</v>
      </c>
      <c r="M39" s="338">
        <v>704.74</v>
      </c>
      <c r="N39" s="337"/>
      <c r="O39" s="337"/>
      <c r="P39" s="337"/>
      <c r="Q39" s="335"/>
      <c r="R39" s="172">
        <v>2114.2199999999998</v>
      </c>
      <c r="S39" s="339">
        <v>0</v>
      </c>
      <c r="T39" s="337"/>
      <c r="U39" s="337"/>
      <c r="V39" s="337"/>
      <c r="W39" s="337"/>
      <c r="X39" s="337"/>
      <c r="Y39" s="335"/>
      <c r="Z39" s="173">
        <v>0.202644239817211</v>
      </c>
      <c r="AA39" s="340">
        <v>572.96</v>
      </c>
      <c r="AB39" s="337"/>
      <c r="AC39" s="337"/>
      <c r="AD39" s="337"/>
      <c r="AE39" s="335"/>
      <c r="AF39" s="340">
        <v>0</v>
      </c>
      <c r="AG39" s="335"/>
    </row>
    <row r="40" spans="2:33" x14ac:dyDescent="0.25">
      <c r="B40" s="336" t="s">
        <v>102</v>
      </c>
      <c r="C40" s="335"/>
      <c r="D40" s="336" t="s">
        <v>103</v>
      </c>
      <c r="E40" s="337"/>
      <c r="F40" s="337"/>
      <c r="G40" s="335"/>
      <c r="H40" s="336" t="s">
        <v>1</v>
      </c>
      <c r="I40" s="337"/>
      <c r="J40" s="335"/>
      <c r="K40" s="172">
        <v>8.24</v>
      </c>
      <c r="L40" s="173">
        <v>32.5</v>
      </c>
      <c r="M40" s="338">
        <v>8.24</v>
      </c>
      <c r="N40" s="337"/>
      <c r="O40" s="337"/>
      <c r="P40" s="337"/>
      <c r="Q40" s="335"/>
      <c r="R40" s="172">
        <v>267.8</v>
      </c>
      <c r="S40" s="339">
        <v>0</v>
      </c>
      <c r="T40" s="337"/>
      <c r="U40" s="337"/>
      <c r="V40" s="337"/>
      <c r="W40" s="337"/>
      <c r="X40" s="337"/>
      <c r="Y40" s="335"/>
      <c r="Z40" s="173">
        <v>2.5668155358974001E-2</v>
      </c>
      <c r="AA40" s="340">
        <v>0</v>
      </c>
      <c r="AB40" s="337"/>
      <c r="AC40" s="337"/>
      <c r="AD40" s="337"/>
      <c r="AE40" s="335"/>
      <c r="AF40" s="340">
        <v>3.0179999999999998</v>
      </c>
      <c r="AG40" s="335"/>
    </row>
    <row r="41" spans="2:33" x14ac:dyDescent="0.25">
      <c r="B41" s="336" t="s">
        <v>104</v>
      </c>
      <c r="C41" s="335"/>
      <c r="D41" s="336" t="s">
        <v>105</v>
      </c>
      <c r="E41" s="337"/>
      <c r="F41" s="337"/>
      <c r="G41" s="335"/>
      <c r="H41" s="336" t="s">
        <v>1</v>
      </c>
      <c r="I41" s="337"/>
      <c r="J41" s="335"/>
      <c r="K41" s="172">
        <v>21.02</v>
      </c>
      <c r="L41" s="173">
        <v>85</v>
      </c>
      <c r="M41" s="338">
        <v>21.02</v>
      </c>
      <c r="N41" s="337"/>
      <c r="O41" s="337"/>
      <c r="P41" s="337"/>
      <c r="Q41" s="335"/>
      <c r="R41" s="172">
        <v>1786.7</v>
      </c>
      <c r="S41" s="339">
        <v>0</v>
      </c>
      <c r="T41" s="337"/>
      <c r="U41" s="337"/>
      <c r="V41" s="337"/>
      <c r="W41" s="337"/>
      <c r="X41" s="337"/>
      <c r="Y41" s="335"/>
      <c r="Z41" s="173">
        <v>0.17125202830424999</v>
      </c>
      <c r="AA41" s="340">
        <v>0</v>
      </c>
      <c r="AB41" s="337"/>
      <c r="AC41" s="337"/>
      <c r="AD41" s="337"/>
      <c r="AE41" s="335"/>
      <c r="AF41" s="340">
        <v>7.6980000000000004</v>
      </c>
      <c r="AG41" s="335"/>
    </row>
    <row r="42" spans="2:33" x14ac:dyDescent="0.25">
      <c r="B42" s="336" t="s">
        <v>106</v>
      </c>
      <c r="C42" s="335"/>
      <c r="D42" s="336" t="s">
        <v>107</v>
      </c>
      <c r="E42" s="337"/>
      <c r="F42" s="337"/>
      <c r="G42" s="335"/>
      <c r="H42" s="336" t="s">
        <v>81</v>
      </c>
      <c r="I42" s="337"/>
      <c r="J42" s="335"/>
      <c r="K42" s="172">
        <v>704.74</v>
      </c>
      <c r="L42" s="173">
        <v>1</v>
      </c>
      <c r="M42" s="338">
        <v>704.74</v>
      </c>
      <c r="N42" s="337"/>
      <c r="O42" s="337"/>
      <c r="P42" s="337"/>
      <c r="Q42" s="335"/>
      <c r="R42" s="172">
        <v>704.74</v>
      </c>
      <c r="S42" s="339">
        <v>0</v>
      </c>
      <c r="T42" s="337"/>
      <c r="U42" s="337"/>
      <c r="V42" s="337"/>
      <c r="W42" s="337"/>
      <c r="X42" s="337"/>
      <c r="Y42" s="335"/>
      <c r="Z42" s="173">
        <v>6.7548079939069999E-2</v>
      </c>
      <c r="AA42" s="340">
        <v>572.96</v>
      </c>
      <c r="AB42" s="337"/>
      <c r="AC42" s="337"/>
      <c r="AD42" s="337"/>
      <c r="AE42" s="335"/>
      <c r="AF42" s="340">
        <v>0</v>
      </c>
      <c r="AG42" s="335"/>
    </row>
    <row r="43" spans="2:33" x14ac:dyDescent="0.25">
      <c r="B43" s="336" t="s">
        <v>108</v>
      </c>
      <c r="C43" s="335"/>
      <c r="D43" s="336" t="s">
        <v>109</v>
      </c>
      <c r="E43" s="337"/>
      <c r="F43" s="337"/>
      <c r="G43" s="335"/>
      <c r="H43" s="336" t="s">
        <v>110</v>
      </c>
      <c r="I43" s="337"/>
      <c r="J43" s="335"/>
      <c r="K43" s="172">
        <v>1432.78</v>
      </c>
      <c r="L43" s="173">
        <v>18</v>
      </c>
      <c r="M43" s="338">
        <v>1432.78</v>
      </c>
      <c r="N43" s="337"/>
      <c r="O43" s="337"/>
      <c r="P43" s="337"/>
      <c r="Q43" s="335"/>
      <c r="R43" s="172">
        <v>25790.04</v>
      </c>
      <c r="S43" s="339">
        <v>0</v>
      </c>
      <c r="T43" s="337"/>
      <c r="U43" s="337"/>
      <c r="V43" s="337"/>
      <c r="W43" s="337"/>
      <c r="X43" s="337"/>
      <c r="Y43" s="335"/>
      <c r="Z43" s="173">
        <v>2.4719296244740239</v>
      </c>
      <c r="AA43" s="340">
        <v>890.36800000000005</v>
      </c>
      <c r="AB43" s="337"/>
      <c r="AC43" s="337"/>
      <c r="AD43" s="337"/>
      <c r="AE43" s="335"/>
      <c r="AF43" s="340">
        <v>123.648</v>
      </c>
      <c r="AG43" s="335"/>
    </row>
    <row r="44" spans="2:33" x14ac:dyDescent="0.25">
      <c r="B44" s="336" t="s">
        <v>111</v>
      </c>
      <c r="C44" s="335"/>
      <c r="D44" s="336" t="s">
        <v>112</v>
      </c>
      <c r="E44" s="337"/>
      <c r="F44" s="337"/>
      <c r="G44" s="335"/>
      <c r="H44" s="336" t="s">
        <v>110</v>
      </c>
      <c r="I44" s="337"/>
      <c r="J44" s="335"/>
      <c r="K44" s="172">
        <v>17.510000000000002</v>
      </c>
      <c r="L44" s="173">
        <v>15</v>
      </c>
      <c r="M44" s="338">
        <v>17.510000000000002</v>
      </c>
      <c r="N44" s="337"/>
      <c r="O44" s="337"/>
      <c r="P44" s="337"/>
      <c r="Q44" s="335"/>
      <c r="R44" s="172">
        <v>262.64999999999998</v>
      </c>
      <c r="S44" s="339">
        <v>0</v>
      </c>
      <c r="T44" s="337"/>
      <c r="U44" s="337"/>
      <c r="V44" s="337"/>
      <c r="W44" s="337"/>
      <c r="X44" s="337"/>
      <c r="Y44" s="335"/>
      <c r="Z44" s="173">
        <v>2.5174536986686001E-2</v>
      </c>
      <c r="AA44" s="340">
        <v>0</v>
      </c>
      <c r="AB44" s="337"/>
      <c r="AC44" s="337"/>
      <c r="AD44" s="337"/>
      <c r="AE44" s="335"/>
      <c r="AF44" s="340">
        <v>6.415</v>
      </c>
      <c r="AG44" s="335"/>
    </row>
    <row r="45" spans="2:33" x14ac:dyDescent="0.25">
      <c r="B45" s="336" t="s">
        <v>113</v>
      </c>
      <c r="C45" s="335"/>
      <c r="D45" s="336" t="s">
        <v>114</v>
      </c>
      <c r="E45" s="337"/>
      <c r="F45" s="337"/>
      <c r="G45" s="335"/>
      <c r="H45" s="336" t="s">
        <v>81</v>
      </c>
      <c r="I45" s="337"/>
      <c r="J45" s="335"/>
      <c r="K45" s="172">
        <v>704.74</v>
      </c>
      <c r="L45" s="173">
        <v>3</v>
      </c>
      <c r="M45" s="338">
        <v>704.74</v>
      </c>
      <c r="N45" s="337"/>
      <c r="O45" s="337"/>
      <c r="P45" s="337"/>
      <c r="Q45" s="335"/>
      <c r="R45" s="172">
        <v>2114.2199999999998</v>
      </c>
      <c r="S45" s="339">
        <v>0</v>
      </c>
      <c r="T45" s="337"/>
      <c r="U45" s="337"/>
      <c r="V45" s="337"/>
      <c r="W45" s="337"/>
      <c r="X45" s="337"/>
      <c r="Y45" s="335"/>
      <c r="Z45" s="173">
        <v>0.202644239817211</v>
      </c>
      <c r="AA45" s="340">
        <v>572.96</v>
      </c>
      <c r="AB45" s="337"/>
      <c r="AC45" s="337"/>
      <c r="AD45" s="337"/>
      <c r="AE45" s="335"/>
      <c r="AF45" s="340">
        <v>0</v>
      </c>
      <c r="AG45" s="335"/>
    </row>
    <row r="46" spans="2:33" x14ac:dyDescent="0.25">
      <c r="B46" s="336" t="s">
        <v>115</v>
      </c>
      <c r="C46" s="335"/>
      <c r="D46" s="336" t="s">
        <v>116</v>
      </c>
      <c r="E46" s="337"/>
      <c r="F46" s="337"/>
      <c r="G46" s="335"/>
      <c r="H46" s="336" t="s">
        <v>110</v>
      </c>
      <c r="I46" s="337"/>
      <c r="J46" s="335"/>
      <c r="K46" s="172">
        <v>1811.45</v>
      </c>
      <c r="L46" s="173">
        <v>2</v>
      </c>
      <c r="M46" s="338">
        <v>1811.45</v>
      </c>
      <c r="N46" s="337"/>
      <c r="O46" s="337"/>
      <c r="P46" s="337"/>
      <c r="Q46" s="335"/>
      <c r="R46" s="172">
        <v>3622.9</v>
      </c>
      <c r="S46" s="339">
        <v>0</v>
      </c>
      <c r="T46" s="337"/>
      <c r="U46" s="337"/>
      <c r="V46" s="337"/>
      <c r="W46" s="337"/>
      <c r="X46" s="337"/>
      <c r="Y46" s="335"/>
      <c r="Z46" s="173">
        <v>0.34724854387612197</v>
      </c>
      <c r="AA46" s="340">
        <v>1418.37</v>
      </c>
      <c r="AB46" s="337"/>
      <c r="AC46" s="337"/>
      <c r="AD46" s="337"/>
      <c r="AE46" s="335"/>
      <c r="AF46" s="340">
        <v>24.486000000000001</v>
      </c>
      <c r="AG46" s="335"/>
    </row>
    <row r="47" spans="2:33" x14ac:dyDescent="0.25">
      <c r="B47" s="336" t="s">
        <v>117</v>
      </c>
      <c r="C47" s="335"/>
      <c r="D47" s="336" t="s">
        <v>118</v>
      </c>
      <c r="E47" s="337"/>
      <c r="F47" s="337"/>
      <c r="G47" s="335"/>
      <c r="H47" s="336" t="s">
        <v>1</v>
      </c>
      <c r="I47" s="337"/>
      <c r="J47" s="335"/>
      <c r="K47" s="172">
        <v>1652.87</v>
      </c>
      <c r="L47" s="173">
        <v>27</v>
      </c>
      <c r="M47" s="338">
        <v>1652.87</v>
      </c>
      <c r="N47" s="337"/>
      <c r="O47" s="337"/>
      <c r="P47" s="337"/>
      <c r="Q47" s="335"/>
      <c r="R47" s="172">
        <v>44627.49</v>
      </c>
      <c r="S47" s="339">
        <v>0</v>
      </c>
      <c r="T47" s="337"/>
      <c r="U47" s="337"/>
      <c r="V47" s="337"/>
      <c r="W47" s="337"/>
      <c r="X47" s="337"/>
      <c r="Y47" s="335"/>
      <c r="Z47" s="173">
        <v>4.2774658200188238</v>
      </c>
      <c r="AA47" s="340">
        <v>1280.44615</v>
      </c>
      <c r="AB47" s="337"/>
      <c r="AC47" s="337"/>
      <c r="AD47" s="337"/>
      <c r="AE47" s="335"/>
      <c r="AF47" s="340">
        <v>28.539549999999998</v>
      </c>
      <c r="AG47" s="335"/>
    </row>
    <row r="48" spans="2:33" x14ac:dyDescent="0.25">
      <c r="B48" s="336" t="s">
        <v>119</v>
      </c>
      <c r="C48" s="335"/>
      <c r="D48" s="336" t="s">
        <v>120</v>
      </c>
      <c r="E48" s="337"/>
      <c r="F48" s="337"/>
      <c r="G48" s="335"/>
      <c r="H48" s="336" t="s">
        <v>1</v>
      </c>
      <c r="I48" s="337"/>
      <c r="J48" s="335"/>
      <c r="K48" s="172">
        <v>1520.03</v>
      </c>
      <c r="L48" s="173">
        <v>10</v>
      </c>
      <c r="M48" s="338">
        <v>1520.03</v>
      </c>
      <c r="N48" s="337"/>
      <c r="O48" s="337"/>
      <c r="P48" s="337"/>
      <c r="Q48" s="335"/>
      <c r="R48" s="172">
        <v>15200.3</v>
      </c>
      <c r="S48" s="339">
        <v>0</v>
      </c>
      <c r="T48" s="337"/>
      <c r="U48" s="337"/>
      <c r="V48" s="337"/>
      <c r="W48" s="337"/>
      <c r="X48" s="337"/>
      <c r="Y48" s="335"/>
      <c r="Z48" s="173">
        <v>1.456921814424968</v>
      </c>
      <c r="AA48" s="340">
        <v>1147.66868</v>
      </c>
      <c r="AB48" s="337"/>
      <c r="AC48" s="337"/>
      <c r="AD48" s="337"/>
      <c r="AE48" s="335"/>
      <c r="AF48" s="340">
        <v>39.69952</v>
      </c>
      <c r="AG48" s="335"/>
    </row>
    <row r="49" spans="2:33" x14ac:dyDescent="0.25">
      <c r="B49" s="336" t="s">
        <v>121</v>
      </c>
      <c r="C49" s="335"/>
      <c r="D49" s="336" t="s">
        <v>122</v>
      </c>
      <c r="E49" s="337"/>
      <c r="F49" s="337"/>
      <c r="G49" s="335"/>
      <c r="H49" s="336" t="s">
        <v>1</v>
      </c>
      <c r="I49" s="337"/>
      <c r="J49" s="335"/>
      <c r="K49" s="172">
        <v>660.89</v>
      </c>
      <c r="L49" s="173">
        <v>10</v>
      </c>
      <c r="M49" s="338">
        <v>660.89</v>
      </c>
      <c r="N49" s="337"/>
      <c r="O49" s="337"/>
      <c r="P49" s="337"/>
      <c r="Q49" s="335"/>
      <c r="R49" s="172">
        <v>6608.9</v>
      </c>
      <c r="S49" s="339">
        <v>0</v>
      </c>
      <c r="T49" s="337"/>
      <c r="U49" s="337"/>
      <c r="V49" s="337"/>
      <c r="W49" s="337"/>
      <c r="X49" s="337"/>
      <c r="Y49" s="335"/>
      <c r="Z49" s="173">
        <v>0.63345135157550703</v>
      </c>
      <c r="AA49" s="340">
        <v>309.45490000000001</v>
      </c>
      <c r="AB49" s="337"/>
      <c r="AC49" s="337"/>
      <c r="AD49" s="337"/>
      <c r="AE49" s="335"/>
      <c r="AF49" s="340">
        <v>102.639</v>
      </c>
      <c r="AG49" s="335"/>
    </row>
    <row r="50" spans="2:33" x14ac:dyDescent="0.25">
      <c r="B50" s="336" t="s">
        <v>123</v>
      </c>
      <c r="C50" s="335"/>
      <c r="D50" s="336" t="s">
        <v>124</v>
      </c>
      <c r="E50" s="337"/>
      <c r="F50" s="337"/>
      <c r="G50" s="335"/>
      <c r="H50" s="336" t="s">
        <v>81</v>
      </c>
      <c r="I50" s="337"/>
      <c r="J50" s="335"/>
      <c r="K50" s="172">
        <v>704.74</v>
      </c>
      <c r="L50" s="173">
        <v>3</v>
      </c>
      <c r="M50" s="338">
        <v>704.74</v>
      </c>
      <c r="N50" s="337"/>
      <c r="O50" s="337"/>
      <c r="P50" s="337"/>
      <c r="Q50" s="335"/>
      <c r="R50" s="172">
        <v>2114.2199999999998</v>
      </c>
      <c r="S50" s="339">
        <v>0</v>
      </c>
      <c r="T50" s="337"/>
      <c r="U50" s="337"/>
      <c r="V50" s="337"/>
      <c r="W50" s="337"/>
      <c r="X50" s="337"/>
      <c r="Y50" s="335"/>
      <c r="Z50" s="173">
        <v>0.202644239817211</v>
      </c>
      <c r="AA50" s="340">
        <v>572.96</v>
      </c>
      <c r="AB50" s="337"/>
      <c r="AC50" s="337"/>
      <c r="AD50" s="337"/>
      <c r="AE50" s="335"/>
      <c r="AF50" s="340">
        <v>0</v>
      </c>
      <c r="AG50" s="335"/>
    </row>
    <row r="51" spans="2:33" x14ac:dyDescent="0.25">
      <c r="B51" s="336" t="s">
        <v>125</v>
      </c>
      <c r="C51" s="335"/>
      <c r="D51" s="336" t="s">
        <v>126</v>
      </c>
      <c r="E51" s="337"/>
      <c r="F51" s="337"/>
      <c r="G51" s="335"/>
      <c r="H51" s="336" t="s">
        <v>16</v>
      </c>
      <c r="I51" s="337"/>
      <c r="J51" s="335"/>
      <c r="K51" s="172">
        <v>32.42</v>
      </c>
      <c r="L51" s="173">
        <v>4000</v>
      </c>
      <c r="M51" s="338">
        <v>32.42</v>
      </c>
      <c r="N51" s="337"/>
      <c r="O51" s="337"/>
      <c r="P51" s="337"/>
      <c r="Q51" s="335"/>
      <c r="R51" s="172">
        <v>129680</v>
      </c>
      <c r="S51" s="339">
        <v>0</v>
      </c>
      <c r="T51" s="337"/>
      <c r="U51" s="337"/>
      <c r="V51" s="337"/>
      <c r="W51" s="337"/>
      <c r="X51" s="337"/>
      <c r="Y51" s="335"/>
      <c r="Z51" s="173">
        <v>12.429598158893567</v>
      </c>
      <c r="AA51" s="340">
        <v>26.36</v>
      </c>
      <c r="AB51" s="337"/>
      <c r="AC51" s="337"/>
      <c r="AD51" s="337"/>
      <c r="AE51" s="335"/>
      <c r="AF51" s="340">
        <v>0</v>
      </c>
      <c r="AG51" s="335"/>
    </row>
    <row r="52" spans="2:33" x14ac:dyDescent="0.25">
      <c r="B52" s="336" t="s">
        <v>127</v>
      </c>
      <c r="C52" s="335"/>
      <c r="D52" s="336" t="s">
        <v>128</v>
      </c>
      <c r="E52" s="337"/>
      <c r="F52" s="337"/>
      <c r="G52" s="335"/>
      <c r="H52" s="336" t="s">
        <v>81</v>
      </c>
      <c r="I52" s="337"/>
      <c r="J52" s="335"/>
      <c r="K52" s="172">
        <v>704.74</v>
      </c>
      <c r="L52" s="173">
        <v>3</v>
      </c>
      <c r="M52" s="338">
        <v>704.74</v>
      </c>
      <c r="N52" s="337"/>
      <c r="O52" s="337"/>
      <c r="P52" s="337"/>
      <c r="Q52" s="335"/>
      <c r="R52" s="172">
        <v>2114.2199999999998</v>
      </c>
      <c r="S52" s="339">
        <v>0</v>
      </c>
      <c r="T52" s="337"/>
      <c r="U52" s="337"/>
      <c r="V52" s="337"/>
      <c r="W52" s="337"/>
      <c r="X52" s="337"/>
      <c r="Y52" s="335"/>
      <c r="Z52" s="173">
        <v>0.202644239817211</v>
      </c>
      <c r="AA52" s="340">
        <v>572.96</v>
      </c>
      <c r="AB52" s="337"/>
      <c r="AC52" s="337"/>
      <c r="AD52" s="337"/>
      <c r="AE52" s="335"/>
      <c r="AF52" s="340">
        <v>0</v>
      </c>
      <c r="AG52" s="335"/>
    </row>
    <row r="53" spans="2:33" x14ac:dyDescent="0.25">
      <c r="B53" s="336" t="s">
        <v>129</v>
      </c>
      <c r="C53" s="335"/>
      <c r="D53" s="336" t="s">
        <v>130</v>
      </c>
      <c r="E53" s="337"/>
      <c r="F53" s="337"/>
      <c r="G53" s="335"/>
      <c r="H53" s="336" t="s">
        <v>1</v>
      </c>
      <c r="I53" s="337"/>
      <c r="J53" s="335"/>
      <c r="K53" s="172">
        <v>310.91000000000003</v>
      </c>
      <c r="L53" s="173">
        <v>1000</v>
      </c>
      <c r="M53" s="338">
        <v>310.91000000000003</v>
      </c>
      <c r="N53" s="337"/>
      <c r="O53" s="337"/>
      <c r="P53" s="337"/>
      <c r="Q53" s="335"/>
      <c r="R53" s="172">
        <v>310910</v>
      </c>
      <c r="S53" s="339">
        <v>0</v>
      </c>
      <c r="T53" s="337"/>
      <c r="U53" s="337"/>
      <c r="V53" s="337"/>
      <c r="W53" s="337"/>
      <c r="X53" s="337"/>
      <c r="Y53" s="335"/>
      <c r="Z53" s="173">
        <v>29.800172452048113</v>
      </c>
      <c r="AA53" s="340">
        <v>232.267</v>
      </c>
      <c r="AB53" s="337"/>
      <c r="AC53" s="337"/>
      <c r="AD53" s="337"/>
      <c r="AE53" s="335"/>
      <c r="AF53" s="340">
        <v>9.24</v>
      </c>
      <c r="AG53" s="335"/>
    </row>
    <row r="54" spans="2:33" x14ac:dyDescent="0.25">
      <c r="B54" s="336" t="s">
        <v>131</v>
      </c>
      <c r="C54" s="335"/>
      <c r="D54" s="336" t="s">
        <v>132</v>
      </c>
      <c r="E54" s="337"/>
      <c r="F54" s="337"/>
      <c r="G54" s="335"/>
      <c r="H54" s="336" t="s">
        <v>81</v>
      </c>
      <c r="I54" s="337"/>
      <c r="J54" s="335"/>
      <c r="K54" s="172">
        <v>704.74</v>
      </c>
      <c r="L54" s="173">
        <v>3</v>
      </c>
      <c r="M54" s="338">
        <v>704.74</v>
      </c>
      <c r="N54" s="337"/>
      <c r="O54" s="337"/>
      <c r="P54" s="337"/>
      <c r="Q54" s="335"/>
      <c r="R54" s="172">
        <v>2114.2199999999998</v>
      </c>
      <c r="S54" s="339">
        <v>0</v>
      </c>
      <c r="T54" s="337"/>
      <c r="U54" s="337"/>
      <c r="V54" s="337"/>
      <c r="W54" s="337"/>
      <c r="X54" s="337"/>
      <c r="Y54" s="335"/>
      <c r="Z54" s="173">
        <v>0.202644239817211</v>
      </c>
      <c r="AA54" s="340">
        <v>572.96</v>
      </c>
      <c r="AB54" s="337"/>
      <c r="AC54" s="337"/>
      <c r="AD54" s="337"/>
      <c r="AE54" s="335"/>
      <c r="AF54" s="340">
        <v>0</v>
      </c>
      <c r="AG54" s="335"/>
    </row>
    <row r="55" spans="2:33" x14ac:dyDescent="0.25">
      <c r="B55" s="336" t="s">
        <v>133</v>
      </c>
      <c r="C55" s="335"/>
      <c r="D55" s="336" t="s">
        <v>134</v>
      </c>
      <c r="E55" s="337"/>
      <c r="F55" s="337"/>
      <c r="G55" s="335"/>
      <c r="H55" s="336" t="s">
        <v>15</v>
      </c>
      <c r="I55" s="337"/>
      <c r="J55" s="335"/>
      <c r="K55" s="172">
        <v>137.22999999999999</v>
      </c>
      <c r="L55" s="173">
        <v>50</v>
      </c>
      <c r="M55" s="338">
        <v>137.22999999999999</v>
      </c>
      <c r="N55" s="337"/>
      <c r="O55" s="337"/>
      <c r="P55" s="337"/>
      <c r="Q55" s="335"/>
      <c r="R55" s="172">
        <v>6861.5</v>
      </c>
      <c r="S55" s="339">
        <v>0</v>
      </c>
      <c r="T55" s="337"/>
      <c r="U55" s="337"/>
      <c r="V55" s="337"/>
      <c r="W55" s="337"/>
      <c r="X55" s="337"/>
      <c r="Y55" s="335"/>
      <c r="Z55" s="173">
        <v>0.65766261387452396</v>
      </c>
      <c r="AA55" s="340">
        <v>44.906500000000001</v>
      </c>
      <c r="AB55" s="337"/>
      <c r="AC55" s="337"/>
      <c r="AD55" s="337"/>
      <c r="AE55" s="335"/>
      <c r="AF55" s="340">
        <v>30.03</v>
      </c>
      <c r="AG55" s="335"/>
    </row>
    <row r="56" spans="2:33" x14ac:dyDescent="0.25">
      <c r="B56" s="336" t="s">
        <v>135</v>
      </c>
      <c r="C56" s="335"/>
      <c r="D56" s="336" t="s">
        <v>136</v>
      </c>
      <c r="E56" s="337"/>
      <c r="F56" s="337"/>
      <c r="G56" s="335"/>
      <c r="H56" s="336" t="s">
        <v>1</v>
      </c>
      <c r="I56" s="337"/>
      <c r="J56" s="335"/>
      <c r="K56" s="172">
        <v>7.88</v>
      </c>
      <c r="L56" s="173">
        <v>930</v>
      </c>
      <c r="M56" s="338">
        <v>7.88</v>
      </c>
      <c r="N56" s="337"/>
      <c r="O56" s="337"/>
      <c r="P56" s="337"/>
      <c r="Q56" s="335"/>
      <c r="R56" s="172">
        <v>7328.4</v>
      </c>
      <c r="S56" s="339">
        <v>0</v>
      </c>
      <c r="T56" s="337"/>
      <c r="U56" s="337"/>
      <c r="V56" s="337"/>
      <c r="W56" s="337"/>
      <c r="X56" s="337"/>
      <c r="Y56" s="335"/>
      <c r="Z56" s="173">
        <v>0.70241415135437701</v>
      </c>
      <c r="AA56" s="340">
        <v>0</v>
      </c>
      <c r="AB56" s="337"/>
      <c r="AC56" s="337"/>
      <c r="AD56" s="337"/>
      <c r="AE56" s="335"/>
      <c r="AF56" s="340">
        <v>2.8882500000000002</v>
      </c>
      <c r="AG56" s="335"/>
    </row>
    <row r="57" spans="2:33" x14ac:dyDescent="0.25">
      <c r="B57" s="336" t="s">
        <v>137</v>
      </c>
      <c r="C57" s="335"/>
      <c r="D57" s="336" t="s">
        <v>138</v>
      </c>
      <c r="E57" s="337"/>
      <c r="F57" s="337"/>
      <c r="G57" s="335"/>
      <c r="H57" s="336" t="s">
        <v>110</v>
      </c>
      <c r="I57" s="337"/>
      <c r="J57" s="335"/>
      <c r="K57" s="172">
        <v>9853.2999999999993</v>
      </c>
      <c r="L57" s="173">
        <v>1</v>
      </c>
      <c r="M57" s="338">
        <v>9853.2999999999993</v>
      </c>
      <c r="N57" s="337"/>
      <c r="O57" s="337"/>
      <c r="P57" s="337"/>
      <c r="Q57" s="335"/>
      <c r="R57" s="172">
        <v>9853.2999999999993</v>
      </c>
      <c r="S57" s="339">
        <v>0</v>
      </c>
      <c r="T57" s="337"/>
      <c r="U57" s="337"/>
      <c r="V57" s="337"/>
      <c r="W57" s="337"/>
      <c r="X57" s="337"/>
      <c r="Y57" s="335"/>
      <c r="Z57" s="173">
        <v>0.944421341294155</v>
      </c>
      <c r="AA57" s="340">
        <v>6187.1895400000003</v>
      </c>
      <c r="AB57" s="337"/>
      <c r="AC57" s="337"/>
      <c r="AD57" s="337"/>
      <c r="AE57" s="335"/>
      <c r="AF57" s="340">
        <v>821.45439999999996</v>
      </c>
      <c r="AG57" s="335"/>
    </row>
    <row r="58" spans="2:33" x14ac:dyDescent="0.25">
      <c r="B58" s="336" t="s">
        <v>139</v>
      </c>
      <c r="C58" s="335"/>
      <c r="D58" s="336" t="s">
        <v>140</v>
      </c>
      <c r="E58" s="337"/>
      <c r="F58" s="337"/>
      <c r="G58" s="335"/>
      <c r="H58" s="336" t="s">
        <v>15</v>
      </c>
      <c r="I58" s="337"/>
      <c r="J58" s="335"/>
      <c r="K58" s="172">
        <v>43.36</v>
      </c>
      <c r="L58" s="173">
        <v>35</v>
      </c>
      <c r="M58" s="338">
        <v>43.36</v>
      </c>
      <c r="N58" s="337"/>
      <c r="O58" s="337"/>
      <c r="P58" s="337"/>
      <c r="Q58" s="335"/>
      <c r="R58" s="172">
        <v>1517.6</v>
      </c>
      <c r="S58" s="339">
        <v>0</v>
      </c>
      <c r="T58" s="337"/>
      <c r="U58" s="337"/>
      <c r="V58" s="337"/>
      <c r="W58" s="337"/>
      <c r="X58" s="337"/>
      <c r="Y58" s="335"/>
      <c r="Z58" s="173">
        <v>0.14545927024935901</v>
      </c>
      <c r="AA58" s="340">
        <v>12.32297</v>
      </c>
      <c r="AB58" s="337"/>
      <c r="AC58" s="337"/>
      <c r="AD58" s="337"/>
      <c r="AE58" s="335"/>
      <c r="AF58" s="340">
        <v>10.332000000000001</v>
      </c>
      <c r="AG58" s="335"/>
    </row>
    <row r="59" spans="2:33" x14ac:dyDescent="0.25">
      <c r="B59" s="336" t="s">
        <v>141</v>
      </c>
      <c r="C59" s="335"/>
      <c r="D59" s="336" t="s">
        <v>142</v>
      </c>
      <c r="E59" s="337"/>
      <c r="F59" s="337"/>
      <c r="G59" s="335"/>
      <c r="H59" s="336" t="s">
        <v>81</v>
      </c>
      <c r="I59" s="337"/>
      <c r="J59" s="335"/>
      <c r="K59" s="172">
        <v>704.74</v>
      </c>
      <c r="L59" s="173">
        <v>3</v>
      </c>
      <c r="M59" s="338">
        <v>704.74</v>
      </c>
      <c r="N59" s="337"/>
      <c r="O59" s="337"/>
      <c r="P59" s="337"/>
      <c r="Q59" s="335"/>
      <c r="R59" s="172">
        <v>2114.2199999999998</v>
      </c>
      <c r="S59" s="339">
        <v>0</v>
      </c>
      <c r="T59" s="337"/>
      <c r="U59" s="337"/>
      <c r="V59" s="337"/>
      <c r="W59" s="337"/>
      <c r="X59" s="337"/>
      <c r="Y59" s="335"/>
      <c r="Z59" s="173">
        <v>0.202644239817211</v>
      </c>
      <c r="AA59" s="340">
        <v>572.96</v>
      </c>
      <c r="AB59" s="337"/>
      <c r="AC59" s="337"/>
      <c r="AD59" s="337"/>
      <c r="AE59" s="335"/>
      <c r="AF59" s="340">
        <v>0</v>
      </c>
      <c r="AG59" s="335"/>
    </row>
    <row r="60" spans="2:33" x14ac:dyDescent="0.25">
      <c r="B60" s="336" t="s">
        <v>143</v>
      </c>
      <c r="C60" s="335"/>
      <c r="D60" s="336" t="s">
        <v>144</v>
      </c>
      <c r="E60" s="337"/>
      <c r="F60" s="337"/>
      <c r="G60" s="335"/>
      <c r="H60" s="336" t="s">
        <v>110</v>
      </c>
      <c r="I60" s="337"/>
      <c r="J60" s="335"/>
      <c r="K60" s="172">
        <v>244.64</v>
      </c>
      <c r="L60" s="173">
        <v>3</v>
      </c>
      <c r="M60" s="338">
        <v>244.64</v>
      </c>
      <c r="N60" s="337"/>
      <c r="O60" s="337"/>
      <c r="P60" s="337"/>
      <c r="Q60" s="335"/>
      <c r="R60" s="172">
        <v>733.92</v>
      </c>
      <c r="S60" s="339">
        <v>0</v>
      </c>
      <c r="T60" s="337"/>
      <c r="U60" s="337"/>
      <c r="V60" s="337"/>
      <c r="W60" s="337"/>
      <c r="X60" s="337"/>
      <c r="Y60" s="335"/>
      <c r="Z60" s="173">
        <v>7.0344931221276996E-2</v>
      </c>
      <c r="AA60" s="340">
        <v>150.47592</v>
      </c>
      <c r="AB60" s="337"/>
      <c r="AC60" s="337"/>
      <c r="AD60" s="337"/>
      <c r="AE60" s="335"/>
      <c r="AF60" s="340">
        <v>21.812000000000001</v>
      </c>
      <c r="AG60" s="335"/>
    </row>
    <row r="61" spans="2:33" x14ac:dyDescent="0.25">
      <c r="B61" s="336" t="s">
        <v>145</v>
      </c>
      <c r="C61" s="335"/>
      <c r="D61" s="336" t="s">
        <v>146</v>
      </c>
      <c r="E61" s="337"/>
      <c r="F61" s="337"/>
      <c r="G61" s="335"/>
      <c r="H61" s="336" t="s">
        <v>110</v>
      </c>
      <c r="I61" s="337"/>
      <c r="J61" s="335"/>
      <c r="K61" s="172">
        <v>481.33</v>
      </c>
      <c r="L61" s="173">
        <v>8</v>
      </c>
      <c r="M61" s="338">
        <v>481.33</v>
      </c>
      <c r="N61" s="337"/>
      <c r="O61" s="337"/>
      <c r="P61" s="337"/>
      <c r="Q61" s="335"/>
      <c r="R61" s="172">
        <v>3850.64</v>
      </c>
      <c r="S61" s="339">
        <v>0</v>
      </c>
      <c r="T61" s="337"/>
      <c r="U61" s="337"/>
      <c r="V61" s="337"/>
      <c r="W61" s="337"/>
      <c r="X61" s="337"/>
      <c r="Y61" s="335"/>
      <c r="Z61" s="173">
        <v>0.36907701923628899</v>
      </c>
      <c r="AA61" s="340">
        <v>289.38592</v>
      </c>
      <c r="AB61" s="337"/>
      <c r="AC61" s="337"/>
      <c r="AD61" s="337"/>
      <c r="AE61" s="335"/>
      <c r="AF61" s="340">
        <v>45.92</v>
      </c>
      <c r="AG61" s="335"/>
    </row>
    <row r="62" spans="2:33" x14ac:dyDescent="0.25">
      <c r="B62" s="336" t="s">
        <v>147</v>
      </c>
      <c r="C62" s="335"/>
      <c r="D62" s="336" t="s">
        <v>148</v>
      </c>
      <c r="E62" s="337"/>
      <c r="F62" s="337"/>
      <c r="G62" s="335"/>
      <c r="H62" s="336" t="s">
        <v>15</v>
      </c>
      <c r="I62" s="337"/>
      <c r="J62" s="335"/>
      <c r="K62" s="172">
        <v>68.989999999999995</v>
      </c>
      <c r="L62" s="173">
        <v>20</v>
      </c>
      <c r="M62" s="338">
        <v>68.989999999999995</v>
      </c>
      <c r="N62" s="337"/>
      <c r="O62" s="337"/>
      <c r="P62" s="337"/>
      <c r="Q62" s="335"/>
      <c r="R62" s="172">
        <v>1379.8</v>
      </c>
      <c r="S62" s="339">
        <v>0</v>
      </c>
      <c r="T62" s="337"/>
      <c r="U62" s="337"/>
      <c r="V62" s="337"/>
      <c r="W62" s="337"/>
      <c r="X62" s="337"/>
      <c r="Y62" s="335"/>
      <c r="Z62" s="173">
        <v>0.13225138448212001</v>
      </c>
      <c r="AA62" s="340">
        <v>15.32</v>
      </c>
      <c r="AB62" s="337"/>
      <c r="AC62" s="337"/>
      <c r="AD62" s="337"/>
      <c r="AE62" s="335"/>
      <c r="AF62" s="340">
        <v>18.367999999999999</v>
      </c>
      <c r="AG62" s="335"/>
    </row>
    <row r="63" spans="2:33" x14ac:dyDescent="0.25">
      <c r="B63" s="336" t="s">
        <v>149</v>
      </c>
      <c r="C63" s="335"/>
      <c r="D63" s="336" t="s">
        <v>150</v>
      </c>
      <c r="E63" s="337"/>
      <c r="F63" s="337"/>
      <c r="G63" s="335"/>
      <c r="H63" s="336" t="s">
        <v>15</v>
      </c>
      <c r="I63" s="337"/>
      <c r="J63" s="335"/>
      <c r="K63" s="172">
        <v>90.75</v>
      </c>
      <c r="L63" s="173">
        <v>60</v>
      </c>
      <c r="M63" s="338">
        <v>90.75</v>
      </c>
      <c r="N63" s="337"/>
      <c r="O63" s="337"/>
      <c r="P63" s="337"/>
      <c r="Q63" s="335"/>
      <c r="R63" s="172">
        <v>5445</v>
      </c>
      <c r="S63" s="339">
        <v>0</v>
      </c>
      <c r="T63" s="337"/>
      <c r="U63" s="337"/>
      <c r="V63" s="337"/>
      <c r="W63" s="337"/>
      <c r="X63" s="337"/>
      <c r="Y63" s="335"/>
      <c r="Z63" s="173">
        <v>0.52189359943842895</v>
      </c>
      <c r="AA63" s="340">
        <v>22.81</v>
      </c>
      <c r="AB63" s="337"/>
      <c r="AC63" s="337"/>
      <c r="AD63" s="337"/>
      <c r="AE63" s="335"/>
      <c r="AF63" s="340">
        <v>22.96</v>
      </c>
      <c r="AG63" s="335"/>
    </row>
    <row r="64" spans="2:33" x14ac:dyDescent="0.25">
      <c r="B64" s="336" t="s">
        <v>151</v>
      </c>
      <c r="C64" s="335"/>
      <c r="D64" s="336" t="s">
        <v>152</v>
      </c>
      <c r="E64" s="337"/>
      <c r="F64" s="337"/>
      <c r="G64" s="335"/>
      <c r="H64" s="336" t="s">
        <v>110</v>
      </c>
      <c r="I64" s="337"/>
      <c r="J64" s="335"/>
      <c r="K64" s="172">
        <v>136.54</v>
      </c>
      <c r="L64" s="173">
        <v>1</v>
      </c>
      <c r="M64" s="338">
        <v>136.54</v>
      </c>
      <c r="N64" s="337"/>
      <c r="O64" s="337"/>
      <c r="P64" s="337"/>
      <c r="Q64" s="335"/>
      <c r="R64" s="172">
        <v>136.54</v>
      </c>
      <c r="S64" s="339">
        <v>0</v>
      </c>
      <c r="T64" s="337"/>
      <c r="U64" s="337"/>
      <c r="V64" s="337"/>
      <c r="W64" s="337"/>
      <c r="X64" s="337"/>
      <c r="Y64" s="335"/>
      <c r="Z64" s="173">
        <v>1.3087117000426999E-2</v>
      </c>
      <c r="AA64" s="340">
        <v>90.62</v>
      </c>
      <c r="AB64" s="337"/>
      <c r="AC64" s="337"/>
      <c r="AD64" s="337"/>
      <c r="AE64" s="335"/>
      <c r="AF64" s="340">
        <v>9.1839999999999993</v>
      </c>
      <c r="AG64" s="335"/>
    </row>
    <row r="65" spans="2:33" x14ac:dyDescent="0.25">
      <c r="B65" s="336" t="s">
        <v>153</v>
      </c>
      <c r="C65" s="335"/>
      <c r="D65" s="336" t="s">
        <v>154</v>
      </c>
      <c r="E65" s="337"/>
      <c r="F65" s="337"/>
      <c r="G65" s="335"/>
      <c r="H65" s="336" t="s">
        <v>110</v>
      </c>
      <c r="I65" s="337"/>
      <c r="J65" s="335"/>
      <c r="K65" s="172">
        <v>115.26</v>
      </c>
      <c r="L65" s="173">
        <v>5</v>
      </c>
      <c r="M65" s="338">
        <v>115.26</v>
      </c>
      <c r="N65" s="337"/>
      <c r="O65" s="337"/>
      <c r="P65" s="337"/>
      <c r="Q65" s="335"/>
      <c r="R65" s="172">
        <v>576.29999999999995</v>
      </c>
      <c r="S65" s="339">
        <v>0</v>
      </c>
      <c r="T65" s="337"/>
      <c r="U65" s="337"/>
      <c r="V65" s="337"/>
      <c r="W65" s="337"/>
      <c r="X65" s="337"/>
      <c r="Y65" s="335"/>
      <c r="Z65" s="173">
        <v>5.5237333582436002E-2</v>
      </c>
      <c r="AA65" s="340">
        <v>22.35</v>
      </c>
      <c r="AB65" s="337"/>
      <c r="AC65" s="337"/>
      <c r="AD65" s="337"/>
      <c r="AE65" s="335"/>
      <c r="AF65" s="340">
        <v>32.143999999999998</v>
      </c>
      <c r="AG65" s="335"/>
    </row>
    <row r="66" spans="2:33" x14ac:dyDescent="0.25">
      <c r="B66" s="336" t="s">
        <v>155</v>
      </c>
      <c r="C66" s="335"/>
      <c r="D66" s="336" t="s">
        <v>156</v>
      </c>
      <c r="E66" s="337"/>
      <c r="F66" s="337"/>
      <c r="G66" s="335"/>
      <c r="H66" s="336" t="s">
        <v>81</v>
      </c>
      <c r="I66" s="337"/>
      <c r="J66" s="335"/>
      <c r="K66" s="172">
        <v>704.74</v>
      </c>
      <c r="L66" s="173">
        <v>3</v>
      </c>
      <c r="M66" s="338">
        <v>704.74</v>
      </c>
      <c r="N66" s="337"/>
      <c r="O66" s="337"/>
      <c r="P66" s="337"/>
      <c r="Q66" s="335"/>
      <c r="R66" s="172">
        <v>2114.2199999999998</v>
      </c>
      <c r="S66" s="339">
        <v>0</v>
      </c>
      <c r="T66" s="337"/>
      <c r="U66" s="337"/>
      <c r="V66" s="337"/>
      <c r="W66" s="337"/>
      <c r="X66" s="337"/>
      <c r="Y66" s="335"/>
      <c r="Z66" s="173">
        <v>0.202644239817211</v>
      </c>
      <c r="AA66" s="340">
        <v>572.96</v>
      </c>
      <c r="AB66" s="337"/>
      <c r="AC66" s="337"/>
      <c r="AD66" s="337"/>
      <c r="AE66" s="335"/>
      <c r="AF66" s="340">
        <v>0</v>
      </c>
      <c r="AG66" s="335"/>
    </row>
    <row r="67" spans="2:33" x14ac:dyDescent="0.25">
      <c r="B67" s="336" t="s">
        <v>157</v>
      </c>
      <c r="C67" s="335"/>
      <c r="D67" s="336" t="s">
        <v>158</v>
      </c>
      <c r="E67" s="337"/>
      <c r="F67" s="337"/>
      <c r="G67" s="335"/>
      <c r="H67" s="336" t="s">
        <v>81</v>
      </c>
      <c r="I67" s="337"/>
      <c r="J67" s="335"/>
      <c r="K67" s="172">
        <v>704.74</v>
      </c>
      <c r="L67" s="173">
        <v>1</v>
      </c>
      <c r="M67" s="338">
        <v>704.74</v>
      </c>
      <c r="N67" s="337"/>
      <c r="O67" s="337"/>
      <c r="P67" s="337"/>
      <c r="Q67" s="335"/>
      <c r="R67" s="172">
        <v>704.74</v>
      </c>
      <c r="S67" s="339">
        <v>0</v>
      </c>
      <c r="T67" s="337"/>
      <c r="U67" s="337"/>
      <c r="V67" s="337"/>
      <c r="W67" s="337"/>
      <c r="X67" s="337"/>
      <c r="Y67" s="335"/>
      <c r="Z67" s="173">
        <v>6.7548079939069999E-2</v>
      </c>
      <c r="AA67" s="340">
        <v>572.96</v>
      </c>
      <c r="AB67" s="337"/>
      <c r="AC67" s="337"/>
      <c r="AD67" s="337"/>
      <c r="AE67" s="335"/>
      <c r="AF67" s="340">
        <v>0</v>
      </c>
      <c r="AG67" s="335"/>
    </row>
    <row r="68" spans="2:33" x14ac:dyDescent="0.25">
      <c r="B68" s="336" t="s">
        <v>159</v>
      </c>
      <c r="C68" s="335"/>
      <c r="D68" s="336" t="s">
        <v>160</v>
      </c>
      <c r="E68" s="337"/>
      <c r="F68" s="337"/>
      <c r="G68" s="335"/>
      <c r="H68" s="336" t="s">
        <v>110</v>
      </c>
      <c r="I68" s="337"/>
      <c r="J68" s="335"/>
      <c r="K68" s="172">
        <v>618.6</v>
      </c>
      <c r="L68" s="173">
        <v>4</v>
      </c>
      <c r="M68" s="338">
        <v>618.6</v>
      </c>
      <c r="N68" s="337"/>
      <c r="O68" s="337"/>
      <c r="P68" s="337"/>
      <c r="Q68" s="335"/>
      <c r="R68" s="172">
        <v>2474.4</v>
      </c>
      <c r="S68" s="339">
        <v>0</v>
      </c>
      <c r="T68" s="337"/>
      <c r="U68" s="337"/>
      <c r="V68" s="337"/>
      <c r="W68" s="337"/>
      <c r="X68" s="337"/>
      <c r="Y68" s="335"/>
      <c r="Z68" s="173">
        <v>0.23716685444452701</v>
      </c>
      <c r="AA68" s="340">
        <v>477.44920000000002</v>
      </c>
      <c r="AB68" s="337"/>
      <c r="AC68" s="337"/>
      <c r="AD68" s="337"/>
      <c r="AE68" s="335"/>
      <c r="AF68" s="340">
        <v>11.48</v>
      </c>
      <c r="AG68" s="335"/>
    </row>
    <row r="69" spans="2:33" x14ac:dyDescent="0.25">
      <c r="B69" s="336" t="s">
        <v>161</v>
      </c>
      <c r="C69" s="335"/>
      <c r="D69" s="336" t="s">
        <v>162</v>
      </c>
      <c r="E69" s="337"/>
      <c r="F69" s="337"/>
      <c r="G69" s="335"/>
      <c r="H69" s="336" t="s">
        <v>110</v>
      </c>
      <c r="I69" s="337"/>
      <c r="J69" s="335"/>
      <c r="K69" s="172">
        <v>400.67</v>
      </c>
      <c r="L69" s="173">
        <v>16</v>
      </c>
      <c r="M69" s="338">
        <v>400.67</v>
      </c>
      <c r="N69" s="337"/>
      <c r="O69" s="337"/>
      <c r="P69" s="337"/>
      <c r="Q69" s="335"/>
      <c r="R69" s="172">
        <v>6410.72</v>
      </c>
      <c r="S69" s="339">
        <v>0</v>
      </c>
      <c r="T69" s="337"/>
      <c r="U69" s="337"/>
      <c r="V69" s="337"/>
      <c r="W69" s="337"/>
      <c r="X69" s="337"/>
      <c r="Y69" s="335"/>
      <c r="Z69" s="173">
        <v>0.61445614982404495</v>
      </c>
      <c r="AA69" s="340">
        <v>274.78199999999998</v>
      </c>
      <c r="AB69" s="337"/>
      <c r="AC69" s="337"/>
      <c r="AD69" s="337"/>
      <c r="AE69" s="335"/>
      <c r="AF69" s="340">
        <v>22.96</v>
      </c>
      <c r="AG69" s="335"/>
    </row>
    <row r="70" spans="2:33" x14ac:dyDescent="0.25">
      <c r="B70" s="336" t="s">
        <v>163</v>
      </c>
      <c r="C70" s="335"/>
      <c r="D70" s="336" t="s">
        <v>164</v>
      </c>
      <c r="E70" s="337"/>
      <c r="F70" s="337"/>
      <c r="G70" s="335"/>
      <c r="H70" s="336" t="s">
        <v>110</v>
      </c>
      <c r="I70" s="337"/>
      <c r="J70" s="335"/>
      <c r="K70" s="172">
        <v>1286.25</v>
      </c>
      <c r="L70" s="173">
        <v>8</v>
      </c>
      <c r="M70" s="338">
        <v>1286.25</v>
      </c>
      <c r="N70" s="337"/>
      <c r="O70" s="337"/>
      <c r="P70" s="337"/>
      <c r="Q70" s="335"/>
      <c r="R70" s="172">
        <v>10290</v>
      </c>
      <c r="S70" s="339">
        <v>0</v>
      </c>
      <c r="T70" s="337"/>
      <c r="U70" s="337"/>
      <c r="V70" s="337"/>
      <c r="W70" s="337"/>
      <c r="X70" s="337"/>
      <c r="Y70" s="335"/>
      <c r="Z70" s="173">
        <v>0.98627826229962101</v>
      </c>
      <c r="AA70" s="340">
        <v>918.31</v>
      </c>
      <c r="AB70" s="337"/>
      <c r="AC70" s="337"/>
      <c r="AD70" s="337"/>
      <c r="AE70" s="335"/>
      <c r="AF70" s="340">
        <v>57.4</v>
      </c>
      <c r="AG70" s="335"/>
    </row>
    <row r="71" spans="2:33" x14ac:dyDescent="0.25">
      <c r="B71" s="336" t="s">
        <v>165</v>
      </c>
      <c r="C71" s="335"/>
      <c r="D71" s="336" t="s">
        <v>166</v>
      </c>
      <c r="E71" s="337"/>
      <c r="F71" s="337"/>
      <c r="G71" s="335"/>
      <c r="H71" s="336" t="s">
        <v>110</v>
      </c>
      <c r="I71" s="337"/>
      <c r="J71" s="335"/>
      <c r="K71" s="172">
        <v>1811.39</v>
      </c>
      <c r="L71" s="173">
        <v>2</v>
      </c>
      <c r="M71" s="338">
        <v>1811.39</v>
      </c>
      <c r="N71" s="337"/>
      <c r="O71" s="337"/>
      <c r="P71" s="337"/>
      <c r="Q71" s="335"/>
      <c r="R71" s="172">
        <v>3622.78</v>
      </c>
      <c r="S71" s="339">
        <v>0</v>
      </c>
      <c r="T71" s="337"/>
      <c r="U71" s="337"/>
      <c r="V71" s="337"/>
      <c r="W71" s="337"/>
      <c r="X71" s="337"/>
      <c r="Y71" s="335"/>
      <c r="Z71" s="173">
        <v>0.34723704208880701</v>
      </c>
      <c r="AA71" s="340">
        <v>1332.5039999999999</v>
      </c>
      <c r="AB71" s="337"/>
      <c r="AC71" s="337"/>
      <c r="AD71" s="337"/>
      <c r="AE71" s="335"/>
      <c r="AF71" s="340">
        <v>63.14</v>
      </c>
      <c r="AG71" s="335"/>
    </row>
    <row r="72" spans="2:33" x14ac:dyDescent="0.25">
      <c r="B72" s="336" t="s">
        <v>167</v>
      </c>
      <c r="C72" s="335"/>
      <c r="D72" s="336" t="s">
        <v>168</v>
      </c>
      <c r="E72" s="337"/>
      <c r="F72" s="337"/>
      <c r="G72" s="335"/>
      <c r="H72" s="336" t="s">
        <v>169</v>
      </c>
      <c r="I72" s="337"/>
      <c r="J72" s="335"/>
      <c r="K72" s="172">
        <v>3834.23</v>
      </c>
      <c r="L72" s="173">
        <v>1</v>
      </c>
      <c r="M72" s="338">
        <v>3834.23</v>
      </c>
      <c r="N72" s="337"/>
      <c r="O72" s="337"/>
      <c r="P72" s="337"/>
      <c r="Q72" s="335"/>
      <c r="R72" s="172">
        <v>3834.23</v>
      </c>
      <c r="S72" s="339">
        <v>0</v>
      </c>
      <c r="T72" s="337"/>
      <c r="U72" s="337"/>
      <c r="V72" s="337"/>
      <c r="W72" s="337"/>
      <c r="X72" s="337"/>
      <c r="Y72" s="335"/>
      <c r="Z72" s="173">
        <v>0.36750414982090102</v>
      </c>
      <c r="AA72" s="340">
        <v>2838.4759199999999</v>
      </c>
      <c r="AB72" s="337"/>
      <c r="AC72" s="337"/>
      <c r="AD72" s="337"/>
      <c r="AE72" s="335"/>
      <c r="AF72" s="340">
        <v>125.58</v>
      </c>
      <c r="AG72" s="335"/>
    </row>
    <row r="73" spans="2:33" x14ac:dyDescent="0.25">
      <c r="B73" s="336" t="s">
        <v>170</v>
      </c>
      <c r="C73" s="335"/>
      <c r="D73" s="336" t="s">
        <v>171</v>
      </c>
      <c r="E73" s="337"/>
      <c r="F73" s="337"/>
      <c r="G73" s="335"/>
      <c r="H73" s="336" t="s">
        <v>169</v>
      </c>
      <c r="I73" s="337"/>
      <c r="J73" s="335"/>
      <c r="K73" s="172">
        <v>1634.63</v>
      </c>
      <c r="L73" s="173">
        <v>1</v>
      </c>
      <c r="M73" s="338">
        <v>1634.63</v>
      </c>
      <c r="N73" s="337"/>
      <c r="O73" s="337"/>
      <c r="P73" s="337"/>
      <c r="Q73" s="335"/>
      <c r="R73" s="172">
        <v>1634.63</v>
      </c>
      <c r="S73" s="339">
        <v>0</v>
      </c>
      <c r="T73" s="337"/>
      <c r="U73" s="337"/>
      <c r="V73" s="337"/>
      <c r="W73" s="337"/>
      <c r="X73" s="337"/>
      <c r="Y73" s="335"/>
      <c r="Z73" s="173">
        <v>0.156676388328749</v>
      </c>
      <c r="AA73" s="340">
        <v>1152.1238800000001</v>
      </c>
      <c r="AB73" s="337"/>
      <c r="AC73" s="337"/>
      <c r="AD73" s="337"/>
      <c r="AE73" s="335"/>
      <c r="AF73" s="340">
        <v>79.66</v>
      </c>
      <c r="AG73" s="335"/>
    </row>
    <row r="74" spans="2:33" x14ac:dyDescent="0.25">
      <c r="B74" s="336" t="s">
        <v>172</v>
      </c>
      <c r="C74" s="335"/>
      <c r="D74" s="336" t="s">
        <v>173</v>
      </c>
      <c r="E74" s="337"/>
      <c r="F74" s="337"/>
      <c r="G74" s="335"/>
      <c r="H74" s="336" t="s">
        <v>1</v>
      </c>
      <c r="I74" s="337"/>
      <c r="J74" s="335"/>
      <c r="K74" s="172">
        <v>1542.05</v>
      </c>
      <c r="L74" s="173">
        <v>1</v>
      </c>
      <c r="M74" s="338">
        <v>1542.05</v>
      </c>
      <c r="N74" s="337"/>
      <c r="O74" s="337"/>
      <c r="P74" s="337"/>
      <c r="Q74" s="335"/>
      <c r="R74" s="172">
        <v>1542.05</v>
      </c>
      <c r="S74" s="339">
        <v>0</v>
      </c>
      <c r="T74" s="337"/>
      <c r="U74" s="337"/>
      <c r="V74" s="337"/>
      <c r="W74" s="337"/>
      <c r="X74" s="337"/>
      <c r="Y74" s="335"/>
      <c r="Z74" s="173">
        <v>0.147802759414881</v>
      </c>
      <c r="AA74" s="340">
        <v>1154.8705</v>
      </c>
      <c r="AB74" s="337"/>
      <c r="AC74" s="337"/>
      <c r="AD74" s="337"/>
      <c r="AE74" s="335"/>
      <c r="AF74" s="340">
        <v>44.52</v>
      </c>
      <c r="AG74" s="335"/>
    </row>
    <row r="75" spans="2:33" x14ac:dyDescent="0.25">
      <c r="B75" s="336" t="s">
        <v>174</v>
      </c>
      <c r="C75" s="335"/>
      <c r="D75" s="336" t="s">
        <v>175</v>
      </c>
      <c r="E75" s="337"/>
      <c r="F75" s="337"/>
      <c r="G75" s="335"/>
      <c r="H75" s="336" t="s">
        <v>110</v>
      </c>
      <c r="I75" s="337"/>
      <c r="J75" s="335"/>
      <c r="K75" s="172">
        <v>231.49</v>
      </c>
      <c r="L75" s="173">
        <v>14</v>
      </c>
      <c r="M75" s="338">
        <v>231.49</v>
      </c>
      <c r="N75" s="337"/>
      <c r="O75" s="337"/>
      <c r="P75" s="337"/>
      <c r="Q75" s="335"/>
      <c r="R75" s="172">
        <v>3240.86</v>
      </c>
      <c r="S75" s="339">
        <v>0</v>
      </c>
      <c r="T75" s="337"/>
      <c r="U75" s="337"/>
      <c r="V75" s="337"/>
      <c r="W75" s="337"/>
      <c r="X75" s="337"/>
      <c r="Y75" s="335"/>
      <c r="Z75" s="173">
        <v>0.31063068699284202</v>
      </c>
      <c r="AA75" s="340">
        <v>162.72</v>
      </c>
      <c r="AB75" s="337"/>
      <c r="AC75" s="337"/>
      <c r="AD75" s="337"/>
      <c r="AE75" s="335"/>
      <c r="AF75" s="340">
        <v>11.48</v>
      </c>
      <c r="AG75" s="335"/>
    </row>
    <row r="76" spans="2:33" x14ac:dyDescent="0.25">
      <c r="B76" s="336" t="s">
        <v>176</v>
      </c>
      <c r="C76" s="335"/>
      <c r="D76" s="336" t="s">
        <v>177</v>
      </c>
      <c r="E76" s="337"/>
      <c r="F76" s="337"/>
      <c r="G76" s="335"/>
      <c r="H76" s="336" t="s">
        <v>110</v>
      </c>
      <c r="I76" s="337"/>
      <c r="J76" s="335"/>
      <c r="K76" s="172">
        <v>1502.2</v>
      </c>
      <c r="L76" s="173">
        <v>2</v>
      </c>
      <c r="M76" s="338">
        <v>1502.2</v>
      </c>
      <c r="N76" s="337"/>
      <c r="O76" s="337"/>
      <c r="P76" s="337"/>
      <c r="Q76" s="335"/>
      <c r="R76" s="172">
        <v>3004.4</v>
      </c>
      <c r="S76" s="339">
        <v>0</v>
      </c>
      <c r="T76" s="337"/>
      <c r="U76" s="337"/>
      <c r="V76" s="337"/>
      <c r="W76" s="337"/>
      <c r="X76" s="337"/>
      <c r="Y76" s="335"/>
      <c r="Z76" s="173">
        <v>0.287966415087753</v>
      </c>
      <c r="AA76" s="340">
        <v>1115.72</v>
      </c>
      <c r="AB76" s="337"/>
      <c r="AC76" s="337"/>
      <c r="AD76" s="337"/>
      <c r="AE76" s="335"/>
      <c r="AF76" s="340">
        <v>47.56</v>
      </c>
      <c r="AG76" s="335"/>
    </row>
    <row r="77" spans="2:33" x14ac:dyDescent="0.25">
      <c r="B77" s="336" t="s">
        <v>178</v>
      </c>
      <c r="C77" s="335"/>
      <c r="D77" s="336" t="s">
        <v>179</v>
      </c>
      <c r="E77" s="337"/>
      <c r="F77" s="337"/>
      <c r="G77" s="335"/>
      <c r="H77" s="336" t="s">
        <v>110</v>
      </c>
      <c r="I77" s="337"/>
      <c r="J77" s="335"/>
      <c r="K77" s="172">
        <v>68.7</v>
      </c>
      <c r="L77" s="173">
        <v>12</v>
      </c>
      <c r="M77" s="338">
        <v>68.7</v>
      </c>
      <c r="N77" s="337"/>
      <c r="O77" s="337"/>
      <c r="P77" s="337"/>
      <c r="Q77" s="335"/>
      <c r="R77" s="172">
        <v>824.4</v>
      </c>
      <c r="S77" s="339">
        <v>0</v>
      </c>
      <c r="T77" s="337"/>
      <c r="U77" s="337"/>
      <c r="V77" s="337"/>
      <c r="W77" s="337"/>
      <c r="X77" s="337"/>
      <c r="Y77" s="335"/>
      <c r="Z77" s="173">
        <v>7.9017278857123993E-2</v>
      </c>
      <c r="AA77" s="340">
        <v>0</v>
      </c>
      <c r="AB77" s="337"/>
      <c r="AC77" s="337"/>
      <c r="AD77" s="337"/>
      <c r="AE77" s="335"/>
      <c r="AF77" s="340">
        <v>25.16</v>
      </c>
      <c r="AG77" s="335"/>
    </row>
    <row r="78" spans="2:33" x14ac:dyDescent="0.25">
      <c r="B78" s="336" t="s">
        <v>180</v>
      </c>
      <c r="C78" s="335"/>
      <c r="D78" s="336" t="s">
        <v>181</v>
      </c>
      <c r="E78" s="337"/>
      <c r="F78" s="337"/>
      <c r="G78" s="335"/>
      <c r="H78" s="336" t="s">
        <v>15</v>
      </c>
      <c r="I78" s="337"/>
      <c r="J78" s="335"/>
      <c r="K78" s="172">
        <v>124.64</v>
      </c>
      <c r="L78" s="173">
        <v>45</v>
      </c>
      <c r="M78" s="338">
        <v>124.64</v>
      </c>
      <c r="N78" s="337"/>
      <c r="O78" s="337"/>
      <c r="P78" s="337"/>
      <c r="Q78" s="335"/>
      <c r="R78" s="172">
        <v>5608.8</v>
      </c>
      <c r="S78" s="339">
        <v>0</v>
      </c>
      <c r="T78" s="337"/>
      <c r="U78" s="337"/>
      <c r="V78" s="337"/>
      <c r="W78" s="337"/>
      <c r="X78" s="337"/>
      <c r="Y78" s="335"/>
      <c r="Z78" s="173">
        <v>0.53759353912401497</v>
      </c>
      <c r="AA78" s="340">
        <v>63.11</v>
      </c>
      <c r="AB78" s="337"/>
      <c r="AC78" s="337"/>
      <c r="AD78" s="337"/>
      <c r="AE78" s="335"/>
      <c r="AF78" s="340">
        <v>17.22</v>
      </c>
      <c r="AG78" s="335"/>
    </row>
    <row r="79" spans="2:33" x14ac:dyDescent="0.25">
      <c r="B79" s="336" t="s">
        <v>182</v>
      </c>
      <c r="C79" s="335"/>
      <c r="D79" s="336" t="s">
        <v>183</v>
      </c>
      <c r="E79" s="337"/>
      <c r="F79" s="337"/>
      <c r="G79" s="335"/>
      <c r="H79" s="336" t="s">
        <v>15</v>
      </c>
      <c r="I79" s="337"/>
      <c r="J79" s="335"/>
      <c r="K79" s="172">
        <v>87.98</v>
      </c>
      <c r="L79" s="173">
        <v>15</v>
      </c>
      <c r="M79" s="338">
        <v>87.98</v>
      </c>
      <c r="N79" s="337"/>
      <c r="O79" s="337"/>
      <c r="P79" s="337"/>
      <c r="Q79" s="335"/>
      <c r="R79" s="172">
        <v>1319.7</v>
      </c>
      <c r="S79" s="339">
        <v>0</v>
      </c>
      <c r="T79" s="337"/>
      <c r="U79" s="337"/>
      <c r="V79" s="337"/>
      <c r="W79" s="337"/>
      <c r="X79" s="337"/>
      <c r="Y79" s="335"/>
      <c r="Z79" s="173">
        <v>0.12649090600163401</v>
      </c>
      <c r="AA79" s="340">
        <v>22.385000000000002</v>
      </c>
      <c r="AB79" s="337"/>
      <c r="AC79" s="337"/>
      <c r="AD79" s="337"/>
      <c r="AE79" s="335"/>
      <c r="AF79" s="340">
        <v>22.14</v>
      </c>
      <c r="AG79" s="335"/>
    </row>
    <row r="80" spans="2:33" x14ac:dyDescent="0.25">
      <c r="B80" s="336" t="s">
        <v>184</v>
      </c>
      <c r="C80" s="335"/>
      <c r="D80" s="336" t="s">
        <v>185</v>
      </c>
      <c r="E80" s="337"/>
      <c r="F80" s="337"/>
      <c r="G80" s="335"/>
      <c r="H80" s="336" t="s">
        <v>1</v>
      </c>
      <c r="I80" s="337"/>
      <c r="J80" s="335"/>
      <c r="K80" s="172">
        <v>2541.87</v>
      </c>
      <c r="L80" s="173">
        <v>1</v>
      </c>
      <c r="M80" s="338">
        <v>2541.87</v>
      </c>
      <c r="N80" s="337"/>
      <c r="O80" s="337"/>
      <c r="P80" s="337"/>
      <c r="Q80" s="335"/>
      <c r="R80" s="172">
        <v>2541.87</v>
      </c>
      <c r="S80" s="339">
        <v>0</v>
      </c>
      <c r="T80" s="337"/>
      <c r="U80" s="337"/>
      <c r="V80" s="337"/>
      <c r="W80" s="337"/>
      <c r="X80" s="337"/>
      <c r="Y80" s="335"/>
      <c r="Z80" s="173">
        <v>0.24363373436263699</v>
      </c>
      <c r="AA80" s="340">
        <v>1793.5039999999999</v>
      </c>
      <c r="AB80" s="337"/>
      <c r="AC80" s="337"/>
      <c r="AD80" s="337"/>
      <c r="AE80" s="335"/>
      <c r="AF80" s="340">
        <v>123</v>
      </c>
      <c r="AG80" s="335"/>
    </row>
    <row r="81" spans="2:33" x14ac:dyDescent="0.25">
      <c r="B81" s="336" t="s">
        <v>186</v>
      </c>
      <c r="C81" s="335"/>
      <c r="D81" s="336" t="s">
        <v>187</v>
      </c>
      <c r="E81" s="337"/>
      <c r="F81" s="337"/>
      <c r="G81" s="335"/>
      <c r="H81" s="336" t="s">
        <v>110</v>
      </c>
      <c r="I81" s="337"/>
      <c r="J81" s="335"/>
      <c r="K81" s="172">
        <v>691.8</v>
      </c>
      <c r="L81" s="173">
        <v>1</v>
      </c>
      <c r="M81" s="338">
        <v>691.8</v>
      </c>
      <c r="N81" s="337"/>
      <c r="O81" s="337"/>
      <c r="P81" s="337"/>
      <c r="Q81" s="335"/>
      <c r="R81" s="172">
        <v>691.8</v>
      </c>
      <c r="S81" s="339">
        <v>0</v>
      </c>
      <c r="T81" s="337"/>
      <c r="U81" s="337"/>
      <c r="V81" s="337"/>
      <c r="W81" s="337"/>
      <c r="X81" s="337"/>
      <c r="Y81" s="335"/>
      <c r="Z81" s="173">
        <v>6.6307803873555005E-2</v>
      </c>
      <c r="AA81" s="340">
        <v>513.29</v>
      </c>
      <c r="AB81" s="337"/>
      <c r="AC81" s="337"/>
      <c r="AD81" s="337"/>
      <c r="AE81" s="335"/>
      <c r="AF81" s="340">
        <v>22.14</v>
      </c>
      <c r="AG81" s="335"/>
    </row>
    <row r="82" spans="2:33" x14ac:dyDescent="0.25">
      <c r="B82" s="336" t="s">
        <v>188</v>
      </c>
      <c r="C82" s="335"/>
      <c r="D82" s="336" t="s">
        <v>189</v>
      </c>
      <c r="E82" s="337"/>
      <c r="F82" s="337"/>
      <c r="G82" s="335"/>
      <c r="H82" s="336" t="s">
        <v>110</v>
      </c>
      <c r="I82" s="337"/>
      <c r="J82" s="335"/>
      <c r="K82" s="172">
        <v>583.09</v>
      </c>
      <c r="L82" s="173">
        <v>1</v>
      </c>
      <c r="M82" s="338">
        <v>583.09</v>
      </c>
      <c r="N82" s="337"/>
      <c r="O82" s="337"/>
      <c r="P82" s="337"/>
      <c r="Q82" s="335"/>
      <c r="R82" s="172">
        <v>583.09</v>
      </c>
      <c r="S82" s="339">
        <v>0</v>
      </c>
      <c r="T82" s="337"/>
      <c r="U82" s="337"/>
      <c r="V82" s="337"/>
      <c r="W82" s="337"/>
      <c r="X82" s="337"/>
      <c r="Y82" s="335"/>
      <c r="Z82" s="173">
        <v>5.5888143048036E-2</v>
      </c>
      <c r="AA82" s="340">
        <v>419.45</v>
      </c>
      <c r="AB82" s="337"/>
      <c r="AC82" s="337"/>
      <c r="AD82" s="337"/>
      <c r="AE82" s="335"/>
      <c r="AF82" s="340">
        <v>24.6</v>
      </c>
      <c r="AG82" s="335"/>
    </row>
    <row r="83" spans="2:33" x14ac:dyDescent="0.25">
      <c r="B83" s="336" t="s">
        <v>190</v>
      </c>
      <c r="C83" s="335"/>
      <c r="D83" s="336" t="s">
        <v>191</v>
      </c>
      <c r="E83" s="337"/>
      <c r="F83" s="337"/>
      <c r="G83" s="335"/>
      <c r="H83" s="336" t="s">
        <v>15</v>
      </c>
      <c r="I83" s="337"/>
      <c r="J83" s="335"/>
      <c r="K83" s="172">
        <v>87.48</v>
      </c>
      <c r="L83" s="173">
        <v>2</v>
      </c>
      <c r="M83" s="338">
        <v>87.48</v>
      </c>
      <c r="N83" s="337"/>
      <c r="O83" s="337"/>
      <c r="P83" s="337"/>
      <c r="Q83" s="335"/>
      <c r="R83" s="172">
        <v>174.96</v>
      </c>
      <c r="S83" s="339">
        <v>0</v>
      </c>
      <c r="T83" s="337"/>
      <c r="U83" s="337"/>
      <c r="V83" s="337"/>
      <c r="W83" s="337"/>
      <c r="X83" s="337"/>
      <c r="Y83" s="335"/>
      <c r="Z83" s="173">
        <v>1.6769605905922001E-2</v>
      </c>
      <c r="AA83" s="340">
        <v>62.42</v>
      </c>
      <c r="AB83" s="337"/>
      <c r="AC83" s="337"/>
      <c r="AD83" s="337"/>
      <c r="AE83" s="335"/>
      <c r="AF83" s="340">
        <v>3.9209999999999998</v>
      </c>
      <c r="AG83" s="335"/>
    </row>
    <row r="84" spans="2:33" x14ac:dyDescent="0.25">
      <c r="B84" s="336" t="s">
        <v>192</v>
      </c>
      <c r="C84" s="335"/>
      <c r="D84" s="336" t="s">
        <v>193</v>
      </c>
      <c r="E84" s="337"/>
      <c r="F84" s="337"/>
      <c r="G84" s="335"/>
      <c r="H84" s="336" t="s">
        <v>110</v>
      </c>
      <c r="I84" s="337"/>
      <c r="J84" s="335"/>
      <c r="K84" s="172">
        <v>88.94</v>
      </c>
      <c r="L84" s="173">
        <v>10</v>
      </c>
      <c r="M84" s="338">
        <v>88.94</v>
      </c>
      <c r="N84" s="337"/>
      <c r="O84" s="337"/>
      <c r="P84" s="337"/>
      <c r="Q84" s="335"/>
      <c r="R84" s="172">
        <v>889.4</v>
      </c>
      <c r="S84" s="339">
        <v>0</v>
      </c>
      <c r="T84" s="337"/>
      <c r="U84" s="337"/>
      <c r="V84" s="337"/>
      <c r="W84" s="337"/>
      <c r="X84" s="337"/>
      <c r="Y84" s="335"/>
      <c r="Z84" s="173">
        <v>8.5247413652992002E-2</v>
      </c>
      <c r="AA84" s="340">
        <v>58.66</v>
      </c>
      <c r="AB84" s="337"/>
      <c r="AC84" s="337"/>
      <c r="AD84" s="337"/>
      <c r="AE84" s="335"/>
      <c r="AF84" s="340">
        <v>6.15</v>
      </c>
      <c r="AG84" s="335"/>
    </row>
    <row r="85" spans="2:33" x14ac:dyDescent="0.25">
      <c r="B85" s="336" t="s">
        <v>194</v>
      </c>
      <c r="C85" s="335"/>
      <c r="D85" s="336" t="s">
        <v>195</v>
      </c>
      <c r="E85" s="337"/>
      <c r="F85" s="337"/>
      <c r="G85" s="335"/>
      <c r="H85" s="336" t="s">
        <v>81</v>
      </c>
      <c r="I85" s="337"/>
      <c r="J85" s="335"/>
      <c r="K85" s="172">
        <v>704.74</v>
      </c>
      <c r="L85" s="173">
        <v>2</v>
      </c>
      <c r="M85" s="338">
        <v>704.74</v>
      </c>
      <c r="N85" s="337"/>
      <c r="O85" s="337"/>
      <c r="P85" s="337"/>
      <c r="Q85" s="335"/>
      <c r="R85" s="172">
        <v>1409.48</v>
      </c>
      <c r="S85" s="339">
        <v>0</v>
      </c>
      <c r="T85" s="337"/>
      <c r="U85" s="337"/>
      <c r="V85" s="337"/>
      <c r="W85" s="337"/>
      <c r="X85" s="337"/>
      <c r="Y85" s="335"/>
      <c r="Z85" s="173">
        <v>0.135096159878141</v>
      </c>
      <c r="AA85" s="340">
        <v>572.96</v>
      </c>
      <c r="AB85" s="337"/>
      <c r="AC85" s="337"/>
      <c r="AD85" s="337"/>
      <c r="AE85" s="335"/>
      <c r="AF85" s="340">
        <v>0</v>
      </c>
      <c r="AG85" s="335"/>
    </row>
    <row r="86" spans="2:33" x14ac:dyDescent="0.25">
      <c r="B86" s="336" t="s">
        <v>196</v>
      </c>
      <c r="C86" s="335"/>
      <c r="D86" s="336" t="s">
        <v>197</v>
      </c>
      <c r="E86" s="337"/>
      <c r="F86" s="337"/>
      <c r="G86" s="335"/>
      <c r="H86" s="336" t="s">
        <v>15</v>
      </c>
      <c r="I86" s="337"/>
      <c r="J86" s="335"/>
      <c r="K86" s="172">
        <v>77.13</v>
      </c>
      <c r="L86" s="173">
        <v>30</v>
      </c>
      <c r="M86" s="338">
        <v>77.13</v>
      </c>
      <c r="N86" s="337"/>
      <c r="O86" s="337"/>
      <c r="P86" s="337"/>
      <c r="Q86" s="335"/>
      <c r="R86" s="172">
        <v>2313.9</v>
      </c>
      <c r="S86" s="339">
        <v>0</v>
      </c>
      <c r="T86" s="337"/>
      <c r="U86" s="337"/>
      <c r="V86" s="337"/>
      <c r="W86" s="337"/>
      <c r="X86" s="337"/>
      <c r="Y86" s="335"/>
      <c r="Z86" s="173">
        <v>0.22178321391011599</v>
      </c>
      <c r="AA86" s="340">
        <v>24.486000000000001</v>
      </c>
      <c r="AB86" s="337"/>
      <c r="AC86" s="337"/>
      <c r="AD86" s="337"/>
      <c r="AE86" s="335"/>
      <c r="AF86" s="340">
        <v>17.22</v>
      </c>
      <c r="AG86" s="335"/>
    </row>
    <row r="87" spans="2:33" x14ac:dyDescent="0.25">
      <c r="B87" s="336" t="s">
        <v>198</v>
      </c>
      <c r="C87" s="335"/>
      <c r="D87" s="336" t="s">
        <v>199</v>
      </c>
      <c r="E87" s="337"/>
      <c r="F87" s="337"/>
      <c r="G87" s="335"/>
      <c r="H87" s="336" t="s">
        <v>15</v>
      </c>
      <c r="I87" s="337"/>
      <c r="J87" s="335"/>
      <c r="K87" s="172">
        <v>52.76</v>
      </c>
      <c r="L87" s="173">
        <v>30</v>
      </c>
      <c r="M87" s="338">
        <v>52.76</v>
      </c>
      <c r="N87" s="337"/>
      <c r="O87" s="337"/>
      <c r="P87" s="337"/>
      <c r="Q87" s="335"/>
      <c r="R87" s="172">
        <v>1582.8</v>
      </c>
      <c r="S87" s="339">
        <v>0</v>
      </c>
      <c r="T87" s="337"/>
      <c r="U87" s="337"/>
      <c r="V87" s="337"/>
      <c r="W87" s="337"/>
      <c r="X87" s="337"/>
      <c r="Y87" s="335"/>
      <c r="Z87" s="173">
        <v>0.151708574690752</v>
      </c>
      <c r="AA87" s="340">
        <v>10.131</v>
      </c>
      <c r="AB87" s="337"/>
      <c r="AC87" s="337"/>
      <c r="AD87" s="337"/>
      <c r="AE87" s="335"/>
      <c r="AF87" s="340">
        <v>14.76</v>
      </c>
      <c r="AG87" s="335"/>
    </row>
    <row r="88" spans="2:33" x14ac:dyDescent="0.25">
      <c r="B88" s="336" t="s">
        <v>200</v>
      </c>
      <c r="C88" s="335"/>
      <c r="D88" s="336" t="s">
        <v>201</v>
      </c>
      <c r="E88" s="337"/>
      <c r="F88" s="337"/>
      <c r="G88" s="335"/>
      <c r="H88" s="336" t="s">
        <v>15</v>
      </c>
      <c r="I88" s="337"/>
      <c r="J88" s="335"/>
      <c r="K88" s="172">
        <v>91.82</v>
      </c>
      <c r="L88" s="173">
        <v>200</v>
      </c>
      <c r="M88" s="338">
        <v>91.82</v>
      </c>
      <c r="N88" s="337"/>
      <c r="O88" s="337"/>
      <c r="P88" s="337"/>
      <c r="Q88" s="335"/>
      <c r="R88" s="172">
        <v>18364</v>
      </c>
      <c r="S88" s="339">
        <v>0</v>
      </c>
      <c r="T88" s="337"/>
      <c r="U88" s="337"/>
      <c r="V88" s="337"/>
      <c r="W88" s="337"/>
      <c r="X88" s="337"/>
      <c r="Y88" s="335"/>
      <c r="Z88" s="173">
        <v>1.7601568521739781</v>
      </c>
      <c r="AA88" s="340">
        <v>47.350499999999997</v>
      </c>
      <c r="AB88" s="337"/>
      <c r="AC88" s="337"/>
      <c r="AD88" s="337"/>
      <c r="AE88" s="335"/>
      <c r="AF88" s="340">
        <v>12.3</v>
      </c>
      <c r="AG88" s="335"/>
    </row>
    <row r="89" spans="2:33" x14ac:dyDescent="0.25">
      <c r="B89" s="336" t="s">
        <v>202</v>
      </c>
      <c r="C89" s="335"/>
      <c r="D89" s="336" t="s">
        <v>203</v>
      </c>
      <c r="E89" s="337"/>
      <c r="F89" s="337"/>
      <c r="G89" s="335"/>
      <c r="H89" s="336" t="s">
        <v>81</v>
      </c>
      <c r="I89" s="337"/>
      <c r="J89" s="335"/>
      <c r="K89" s="172">
        <v>704.74</v>
      </c>
      <c r="L89" s="173">
        <v>1</v>
      </c>
      <c r="M89" s="338">
        <v>704.74</v>
      </c>
      <c r="N89" s="337"/>
      <c r="O89" s="337"/>
      <c r="P89" s="337"/>
      <c r="Q89" s="335"/>
      <c r="R89" s="172">
        <v>704.74</v>
      </c>
      <c r="S89" s="339">
        <v>0</v>
      </c>
      <c r="T89" s="337"/>
      <c r="U89" s="337"/>
      <c r="V89" s="337"/>
      <c r="W89" s="337"/>
      <c r="X89" s="337"/>
      <c r="Y89" s="335"/>
      <c r="Z89" s="173">
        <v>6.7548079939069999E-2</v>
      </c>
      <c r="AA89" s="340">
        <v>572.96</v>
      </c>
      <c r="AB89" s="337"/>
      <c r="AC89" s="337"/>
      <c r="AD89" s="337"/>
      <c r="AE89" s="335"/>
      <c r="AF89" s="340">
        <v>0</v>
      </c>
      <c r="AG89" s="335"/>
    </row>
    <row r="90" spans="2:33" x14ac:dyDescent="0.25">
      <c r="B90" s="336" t="s">
        <v>204</v>
      </c>
      <c r="C90" s="335"/>
      <c r="D90" s="336" t="s">
        <v>205</v>
      </c>
      <c r="E90" s="337"/>
      <c r="F90" s="337"/>
      <c r="G90" s="335"/>
      <c r="H90" s="336" t="s">
        <v>15</v>
      </c>
      <c r="I90" s="337"/>
      <c r="J90" s="335"/>
      <c r="K90" s="172">
        <v>17.43</v>
      </c>
      <c r="L90" s="173">
        <v>150</v>
      </c>
      <c r="M90" s="338">
        <v>17.43</v>
      </c>
      <c r="N90" s="337"/>
      <c r="O90" s="337"/>
      <c r="P90" s="337"/>
      <c r="Q90" s="335"/>
      <c r="R90" s="172">
        <v>2614.5</v>
      </c>
      <c r="S90" s="339">
        <v>0</v>
      </c>
      <c r="T90" s="337"/>
      <c r="U90" s="337"/>
      <c r="V90" s="337"/>
      <c r="W90" s="337"/>
      <c r="X90" s="337"/>
      <c r="Y90" s="335"/>
      <c r="Z90" s="173">
        <v>0.25059519113531198</v>
      </c>
      <c r="AA90" s="340">
        <v>9.2597000000000005</v>
      </c>
      <c r="AB90" s="337"/>
      <c r="AC90" s="337"/>
      <c r="AD90" s="337"/>
      <c r="AE90" s="335"/>
      <c r="AF90" s="340">
        <v>2.214</v>
      </c>
      <c r="AG90" s="335"/>
    </row>
    <row r="91" spans="2:33" x14ac:dyDescent="0.25">
      <c r="B91" s="336" t="s">
        <v>206</v>
      </c>
      <c r="C91" s="335"/>
      <c r="D91" s="336" t="s">
        <v>207</v>
      </c>
      <c r="E91" s="337"/>
      <c r="F91" s="337"/>
      <c r="G91" s="335"/>
      <c r="H91" s="336" t="s">
        <v>15</v>
      </c>
      <c r="I91" s="337"/>
      <c r="J91" s="335"/>
      <c r="K91" s="172">
        <v>4.53</v>
      </c>
      <c r="L91" s="173">
        <v>1000</v>
      </c>
      <c r="M91" s="338">
        <v>4.53</v>
      </c>
      <c r="N91" s="337"/>
      <c r="O91" s="337"/>
      <c r="P91" s="337"/>
      <c r="Q91" s="335"/>
      <c r="R91" s="172">
        <v>4530</v>
      </c>
      <c r="S91" s="339">
        <v>0</v>
      </c>
      <c r="T91" s="337"/>
      <c r="U91" s="337"/>
      <c r="V91" s="337"/>
      <c r="W91" s="337"/>
      <c r="X91" s="337"/>
      <c r="Y91" s="335"/>
      <c r="Z91" s="173">
        <v>0.43419247115814202</v>
      </c>
      <c r="AA91" s="340">
        <v>1.5038</v>
      </c>
      <c r="AB91" s="337"/>
      <c r="AC91" s="337"/>
      <c r="AD91" s="337"/>
      <c r="AE91" s="335"/>
      <c r="AF91" s="340">
        <v>0.98399999999999999</v>
      </c>
      <c r="AG91" s="335"/>
    </row>
    <row r="92" spans="2:33" x14ac:dyDescent="0.25">
      <c r="B92" s="336" t="s">
        <v>208</v>
      </c>
      <c r="C92" s="335"/>
      <c r="D92" s="336" t="s">
        <v>209</v>
      </c>
      <c r="E92" s="337"/>
      <c r="F92" s="337"/>
      <c r="G92" s="335"/>
      <c r="H92" s="336" t="s">
        <v>15</v>
      </c>
      <c r="I92" s="337"/>
      <c r="J92" s="335"/>
      <c r="K92" s="172">
        <v>6.27</v>
      </c>
      <c r="L92" s="173">
        <v>500</v>
      </c>
      <c r="M92" s="338">
        <v>6.27</v>
      </c>
      <c r="N92" s="337"/>
      <c r="O92" s="337"/>
      <c r="P92" s="337"/>
      <c r="Q92" s="335"/>
      <c r="R92" s="172">
        <v>3135</v>
      </c>
      <c r="S92" s="339">
        <v>0</v>
      </c>
      <c r="T92" s="337"/>
      <c r="U92" s="337"/>
      <c r="V92" s="337"/>
      <c r="W92" s="337"/>
      <c r="X92" s="337"/>
      <c r="Y92" s="335"/>
      <c r="Z92" s="173">
        <v>0.30048419361606499</v>
      </c>
      <c r="AA92" s="340">
        <v>2.3690000000000002</v>
      </c>
      <c r="AB92" s="337"/>
      <c r="AC92" s="337"/>
      <c r="AD92" s="337"/>
      <c r="AE92" s="335"/>
      <c r="AF92" s="340">
        <v>1.23</v>
      </c>
      <c r="AG92" s="335"/>
    </row>
    <row r="93" spans="2:33" x14ac:dyDescent="0.25">
      <c r="B93" s="336" t="s">
        <v>210</v>
      </c>
      <c r="C93" s="335"/>
      <c r="D93" s="336" t="s">
        <v>211</v>
      </c>
      <c r="E93" s="337"/>
      <c r="F93" s="337"/>
      <c r="G93" s="335"/>
      <c r="H93" s="336" t="s">
        <v>15</v>
      </c>
      <c r="I93" s="337"/>
      <c r="J93" s="335"/>
      <c r="K93" s="172">
        <v>10.77</v>
      </c>
      <c r="L93" s="173">
        <v>300</v>
      </c>
      <c r="M93" s="338">
        <v>10.77</v>
      </c>
      <c r="N93" s="337"/>
      <c r="O93" s="337"/>
      <c r="P93" s="337"/>
      <c r="Q93" s="335"/>
      <c r="R93" s="172">
        <v>3231</v>
      </c>
      <c r="S93" s="339">
        <v>0</v>
      </c>
      <c r="T93" s="337"/>
      <c r="U93" s="337"/>
      <c r="V93" s="337"/>
      <c r="W93" s="337"/>
      <c r="X93" s="337"/>
      <c r="Y93" s="335"/>
      <c r="Z93" s="173">
        <v>0.30968562346842299</v>
      </c>
      <c r="AA93" s="340">
        <v>5.4795999999999996</v>
      </c>
      <c r="AB93" s="337"/>
      <c r="AC93" s="337"/>
      <c r="AD93" s="337"/>
      <c r="AE93" s="335"/>
      <c r="AF93" s="340">
        <v>1.476</v>
      </c>
      <c r="AG93" s="335"/>
    </row>
    <row r="94" spans="2:33" x14ac:dyDescent="0.25">
      <c r="B94" s="336" t="s">
        <v>212</v>
      </c>
      <c r="C94" s="335"/>
      <c r="D94" s="336" t="s">
        <v>213</v>
      </c>
      <c r="E94" s="337"/>
      <c r="F94" s="337"/>
      <c r="G94" s="335"/>
      <c r="H94" s="336" t="s">
        <v>81</v>
      </c>
      <c r="I94" s="337"/>
      <c r="J94" s="335"/>
      <c r="K94" s="172">
        <v>704.74</v>
      </c>
      <c r="L94" s="173">
        <v>1</v>
      </c>
      <c r="M94" s="338">
        <v>704.74</v>
      </c>
      <c r="N94" s="337"/>
      <c r="O94" s="337"/>
      <c r="P94" s="337"/>
      <c r="Q94" s="335"/>
      <c r="R94" s="172">
        <v>704.74</v>
      </c>
      <c r="S94" s="339">
        <v>0</v>
      </c>
      <c r="T94" s="337"/>
      <c r="U94" s="337"/>
      <c r="V94" s="337"/>
      <c r="W94" s="337"/>
      <c r="X94" s="337"/>
      <c r="Y94" s="335"/>
      <c r="Z94" s="173">
        <v>6.7548079939069999E-2</v>
      </c>
      <c r="AA94" s="340">
        <v>572.96</v>
      </c>
      <c r="AB94" s="337"/>
      <c r="AC94" s="337"/>
      <c r="AD94" s="337"/>
      <c r="AE94" s="335"/>
      <c r="AF94" s="340">
        <v>0</v>
      </c>
      <c r="AG94" s="335"/>
    </row>
    <row r="95" spans="2:33" x14ac:dyDescent="0.25">
      <c r="B95" s="336" t="s">
        <v>214</v>
      </c>
      <c r="C95" s="335"/>
      <c r="D95" s="336" t="s">
        <v>215</v>
      </c>
      <c r="E95" s="337"/>
      <c r="F95" s="337"/>
      <c r="G95" s="335"/>
      <c r="H95" s="336" t="s">
        <v>110</v>
      </c>
      <c r="I95" s="337"/>
      <c r="J95" s="335"/>
      <c r="K95" s="172">
        <v>259.73</v>
      </c>
      <c r="L95" s="173">
        <v>10</v>
      </c>
      <c r="M95" s="338">
        <v>259.73</v>
      </c>
      <c r="N95" s="337"/>
      <c r="O95" s="337"/>
      <c r="P95" s="337"/>
      <c r="Q95" s="335"/>
      <c r="R95" s="172">
        <v>2597.3000000000002</v>
      </c>
      <c r="S95" s="339">
        <v>0</v>
      </c>
      <c r="T95" s="337"/>
      <c r="U95" s="337"/>
      <c r="V95" s="337"/>
      <c r="W95" s="337"/>
      <c r="X95" s="337"/>
      <c r="Y95" s="335"/>
      <c r="Z95" s="173">
        <v>0.24894660162009799</v>
      </c>
      <c r="AA95" s="340">
        <v>167.48</v>
      </c>
      <c r="AB95" s="337"/>
      <c r="AC95" s="337"/>
      <c r="AD95" s="337"/>
      <c r="AE95" s="335"/>
      <c r="AF95" s="340">
        <v>19.68</v>
      </c>
      <c r="AG95" s="335"/>
    </row>
    <row r="96" spans="2:33" x14ac:dyDescent="0.25">
      <c r="B96" s="336" t="s">
        <v>216</v>
      </c>
      <c r="C96" s="335"/>
      <c r="D96" s="336" t="s">
        <v>217</v>
      </c>
      <c r="E96" s="337"/>
      <c r="F96" s="337"/>
      <c r="G96" s="335"/>
      <c r="H96" s="336" t="s">
        <v>110</v>
      </c>
      <c r="I96" s="337"/>
      <c r="J96" s="335"/>
      <c r="K96" s="172">
        <v>158.27000000000001</v>
      </c>
      <c r="L96" s="173">
        <v>75</v>
      </c>
      <c r="M96" s="338">
        <v>158.27000000000001</v>
      </c>
      <c r="N96" s="337"/>
      <c r="O96" s="337"/>
      <c r="P96" s="337"/>
      <c r="Q96" s="335"/>
      <c r="R96" s="172">
        <v>11870.25</v>
      </c>
      <c r="S96" s="339">
        <v>0</v>
      </c>
      <c r="T96" s="337"/>
      <c r="U96" s="337"/>
      <c r="V96" s="337"/>
      <c r="W96" s="337"/>
      <c r="X96" s="337"/>
      <c r="Y96" s="335"/>
      <c r="Z96" s="173">
        <v>1.1377424240099201</v>
      </c>
      <c r="AA96" s="340">
        <v>95.91</v>
      </c>
      <c r="AB96" s="337"/>
      <c r="AC96" s="337"/>
      <c r="AD96" s="337"/>
      <c r="AE96" s="335"/>
      <c r="AF96" s="340">
        <v>14.76</v>
      </c>
      <c r="AG96" s="335"/>
    </row>
    <row r="97" spans="2:33" x14ac:dyDescent="0.25">
      <c r="B97" s="336" t="s">
        <v>218</v>
      </c>
      <c r="C97" s="335"/>
      <c r="D97" s="336" t="s">
        <v>219</v>
      </c>
      <c r="E97" s="337"/>
      <c r="F97" s="337"/>
      <c r="G97" s="335"/>
      <c r="H97" s="336" t="s">
        <v>81</v>
      </c>
      <c r="I97" s="337"/>
      <c r="J97" s="335"/>
      <c r="K97" s="172">
        <v>704.74</v>
      </c>
      <c r="L97" s="173">
        <v>2</v>
      </c>
      <c r="M97" s="338">
        <v>704.74</v>
      </c>
      <c r="N97" s="337"/>
      <c r="O97" s="337"/>
      <c r="P97" s="337"/>
      <c r="Q97" s="335"/>
      <c r="R97" s="172">
        <v>1409.48</v>
      </c>
      <c r="S97" s="339">
        <v>0</v>
      </c>
      <c r="T97" s="337"/>
      <c r="U97" s="337"/>
      <c r="V97" s="337"/>
      <c r="W97" s="337"/>
      <c r="X97" s="337"/>
      <c r="Y97" s="335"/>
      <c r="Z97" s="173">
        <v>0.135096159878141</v>
      </c>
      <c r="AA97" s="340">
        <v>572.96</v>
      </c>
      <c r="AB97" s="337"/>
      <c r="AC97" s="337"/>
      <c r="AD97" s="337"/>
      <c r="AE97" s="335"/>
      <c r="AF97" s="340">
        <v>0</v>
      </c>
      <c r="AG97" s="335"/>
    </row>
    <row r="98" spans="2:33" x14ac:dyDescent="0.25">
      <c r="B98" s="336" t="s">
        <v>220</v>
      </c>
      <c r="C98" s="335"/>
      <c r="D98" s="336" t="s">
        <v>221</v>
      </c>
      <c r="E98" s="337"/>
      <c r="F98" s="337"/>
      <c r="G98" s="335"/>
      <c r="H98" s="336" t="s">
        <v>1</v>
      </c>
      <c r="I98" s="337"/>
      <c r="J98" s="335"/>
      <c r="K98" s="172">
        <v>48.22</v>
      </c>
      <c r="L98" s="173">
        <v>12</v>
      </c>
      <c r="M98" s="338">
        <v>48.22</v>
      </c>
      <c r="N98" s="337"/>
      <c r="O98" s="337"/>
      <c r="P98" s="337"/>
      <c r="Q98" s="335"/>
      <c r="R98" s="172">
        <v>578.64</v>
      </c>
      <c r="S98" s="339">
        <v>0</v>
      </c>
      <c r="T98" s="337"/>
      <c r="U98" s="337"/>
      <c r="V98" s="337"/>
      <c r="W98" s="337"/>
      <c r="X98" s="337"/>
      <c r="Y98" s="335"/>
      <c r="Z98" s="173">
        <v>5.5461618435087998E-2</v>
      </c>
      <c r="AA98" s="340">
        <v>26.390499999999999</v>
      </c>
      <c r="AB98" s="337"/>
      <c r="AC98" s="337"/>
      <c r="AD98" s="337"/>
      <c r="AE98" s="335"/>
      <c r="AF98" s="340">
        <v>5.7750000000000004</v>
      </c>
      <c r="AG98" s="335"/>
    </row>
    <row r="99" spans="2:33" x14ac:dyDescent="0.25">
      <c r="B99" s="336" t="s">
        <v>222</v>
      </c>
      <c r="C99" s="335"/>
      <c r="D99" s="336" t="s">
        <v>223</v>
      </c>
      <c r="E99" s="337"/>
      <c r="F99" s="337"/>
      <c r="G99" s="335"/>
      <c r="H99" s="336" t="s">
        <v>81</v>
      </c>
      <c r="I99" s="337"/>
      <c r="J99" s="335"/>
      <c r="K99" s="172">
        <v>704.74</v>
      </c>
      <c r="L99" s="173">
        <v>2</v>
      </c>
      <c r="M99" s="338">
        <v>704.74</v>
      </c>
      <c r="N99" s="337"/>
      <c r="O99" s="337"/>
      <c r="P99" s="337"/>
      <c r="Q99" s="335"/>
      <c r="R99" s="172">
        <v>1409.48</v>
      </c>
      <c r="S99" s="339">
        <v>0</v>
      </c>
      <c r="T99" s="337"/>
      <c r="U99" s="337"/>
      <c r="V99" s="337"/>
      <c r="W99" s="337"/>
      <c r="X99" s="337"/>
      <c r="Y99" s="335"/>
      <c r="Z99" s="173">
        <v>0.135096159878141</v>
      </c>
      <c r="AA99" s="340">
        <v>572.96</v>
      </c>
      <c r="AB99" s="337"/>
      <c r="AC99" s="337"/>
      <c r="AD99" s="337"/>
      <c r="AE99" s="335"/>
      <c r="AF99" s="340">
        <v>0</v>
      </c>
      <c r="AG99" s="335"/>
    </row>
    <row r="100" spans="2:33" x14ac:dyDescent="0.25">
      <c r="B100" s="336" t="s">
        <v>224</v>
      </c>
      <c r="C100" s="335"/>
      <c r="D100" s="336" t="s">
        <v>225</v>
      </c>
      <c r="E100" s="337"/>
      <c r="F100" s="337"/>
      <c r="G100" s="335"/>
      <c r="H100" s="336" t="s">
        <v>1</v>
      </c>
      <c r="I100" s="337"/>
      <c r="J100" s="335"/>
      <c r="K100" s="172">
        <v>17.66</v>
      </c>
      <c r="L100" s="173">
        <v>500</v>
      </c>
      <c r="M100" s="338">
        <v>17.66</v>
      </c>
      <c r="N100" s="337"/>
      <c r="O100" s="337"/>
      <c r="P100" s="337"/>
      <c r="Q100" s="335"/>
      <c r="R100" s="172">
        <v>8830</v>
      </c>
      <c r="S100" s="339">
        <v>0</v>
      </c>
      <c r="T100" s="337"/>
      <c r="U100" s="337"/>
      <c r="V100" s="337"/>
      <c r="W100" s="337"/>
      <c r="X100" s="337"/>
      <c r="Y100" s="335"/>
      <c r="Z100" s="173">
        <v>0.84633984996167699</v>
      </c>
      <c r="AA100" s="340">
        <v>0</v>
      </c>
      <c r="AB100" s="337"/>
      <c r="AC100" s="337"/>
      <c r="AD100" s="337"/>
      <c r="AE100" s="335"/>
      <c r="AF100" s="340">
        <v>6.468</v>
      </c>
      <c r="AG100" s="335"/>
    </row>
    <row r="101" spans="2:33" x14ac:dyDescent="0.25">
      <c r="B101" s="336" t="s">
        <v>226</v>
      </c>
      <c r="C101" s="335"/>
      <c r="D101" s="336" t="s">
        <v>227</v>
      </c>
      <c r="E101" s="337"/>
      <c r="F101" s="337"/>
      <c r="G101" s="335"/>
      <c r="H101" s="336" t="s">
        <v>1</v>
      </c>
      <c r="I101" s="337"/>
      <c r="J101" s="335"/>
      <c r="K101" s="172">
        <v>9.48</v>
      </c>
      <c r="L101" s="173">
        <v>300</v>
      </c>
      <c r="M101" s="338">
        <v>9.48</v>
      </c>
      <c r="N101" s="337"/>
      <c r="O101" s="337"/>
      <c r="P101" s="337"/>
      <c r="Q101" s="335"/>
      <c r="R101" s="172">
        <v>2844</v>
      </c>
      <c r="S101" s="339">
        <v>0</v>
      </c>
      <c r="T101" s="337"/>
      <c r="U101" s="337"/>
      <c r="V101" s="337"/>
      <c r="W101" s="337"/>
      <c r="X101" s="337"/>
      <c r="Y101" s="335"/>
      <c r="Z101" s="173">
        <v>0.27259235937610499</v>
      </c>
      <c r="AA101" s="340">
        <v>1.65422</v>
      </c>
      <c r="AB101" s="337"/>
      <c r="AC101" s="337"/>
      <c r="AD101" s="337"/>
      <c r="AE101" s="335"/>
      <c r="AF101" s="340">
        <v>2.7290000000000001</v>
      </c>
      <c r="AG101" s="335"/>
    </row>
    <row r="102" spans="2:33" x14ac:dyDescent="0.25">
      <c r="B102" s="336" t="s">
        <v>228</v>
      </c>
      <c r="C102" s="335"/>
      <c r="D102" s="336" t="s">
        <v>229</v>
      </c>
      <c r="E102" s="337"/>
      <c r="F102" s="337"/>
      <c r="G102" s="335"/>
      <c r="H102" s="336" t="s">
        <v>1</v>
      </c>
      <c r="I102" s="337"/>
      <c r="J102" s="335"/>
      <c r="K102" s="172">
        <v>49.27</v>
      </c>
      <c r="L102" s="173">
        <v>100</v>
      </c>
      <c r="M102" s="338">
        <v>49.27</v>
      </c>
      <c r="N102" s="337"/>
      <c r="O102" s="337"/>
      <c r="P102" s="337"/>
      <c r="Q102" s="335"/>
      <c r="R102" s="172">
        <v>4927</v>
      </c>
      <c r="S102" s="339">
        <v>0</v>
      </c>
      <c r="T102" s="337"/>
      <c r="U102" s="337"/>
      <c r="V102" s="337"/>
      <c r="W102" s="337"/>
      <c r="X102" s="337"/>
      <c r="Y102" s="335"/>
      <c r="Z102" s="173">
        <v>0.472244217526747</v>
      </c>
      <c r="AA102" s="340">
        <v>7.0583299999999998</v>
      </c>
      <c r="AB102" s="337"/>
      <c r="AC102" s="337"/>
      <c r="AD102" s="337"/>
      <c r="AE102" s="335"/>
      <c r="AF102" s="340">
        <v>14.865</v>
      </c>
      <c r="AG102" s="335"/>
    </row>
    <row r="103" spans="2:33" x14ac:dyDescent="0.25">
      <c r="B103" s="336" t="s">
        <v>230</v>
      </c>
      <c r="C103" s="335"/>
      <c r="D103" s="336" t="s">
        <v>231</v>
      </c>
      <c r="E103" s="337"/>
      <c r="F103" s="337"/>
      <c r="G103" s="335"/>
      <c r="H103" s="336" t="s">
        <v>1</v>
      </c>
      <c r="I103" s="337"/>
      <c r="J103" s="335"/>
      <c r="K103" s="172">
        <v>36.549999999999997</v>
      </c>
      <c r="L103" s="173">
        <v>200</v>
      </c>
      <c r="M103" s="338">
        <v>36.549999999999997</v>
      </c>
      <c r="N103" s="337"/>
      <c r="O103" s="337"/>
      <c r="P103" s="337"/>
      <c r="Q103" s="335"/>
      <c r="R103" s="172">
        <v>7310</v>
      </c>
      <c r="S103" s="339">
        <v>0</v>
      </c>
      <c r="T103" s="337"/>
      <c r="U103" s="337"/>
      <c r="V103" s="337"/>
      <c r="W103" s="337"/>
      <c r="X103" s="337"/>
      <c r="Y103" s="335"/>
      <c r="Z103" s="173">
        <v>0.70065054396600901</v>
      </c>
      <c r="AA103" s="340">
        <v>1.8856599999999999</v>
      </c>
      <c r="AB103" s="337"/>
      <c r="AC103" s="337"/>
      <c r="AD103" s="337"/>
      <c r="AE103" s="335"/>
      <c r="AF103" s="340">
        <v>12.538399999999999</v>
      </c>
      <c r="AG103" s="335"/>
    </row>
    <row r="104" spans="2:33" x14ac:dyDescent="0.25">
      <c r="B104" s="336" t="s">
        <v>232</v>
      </c>
      <c r="C104" s="335"/>
      <c r="D104" s="336" t="s">
        <v>233</v>
      </c>
      <c r="E104" s="337"/>
      <c r="F104" s="337"/>
      <c r="G104" s="335"/>
      <c r="H104" s="336" t="s">
        <v>1</v>
      </c>
      <c r="I104" s="337"/>
      <c r="J104" s="335"/>
      <c r="K104" s="172">
        <v>128.97</v>
      </c>
      <c r="L104" s="173">
        <v>300</v>
      </c>
      <c r="M104" s="338">
        <v>128.97</v>
      </c>
      <c r="N104" s="337"/>
      <c r="O104" s="337"/>
      <c r="P104" s="337"/>
      <c r="Q104" s="335"/>
      <c r="R104" s="172">
        <v>38691</v>
      </c>
      <c r="S104" s="339">
        <v>0</v>
      </c>
      <c r="T104" s="337"/>
      <c r="U104" s="337"/>
      <c r="V104" s="337"/>
      <c r="W104" s="337"/>
      <c r="X104" s="337"/>
      <c r="Y104" s="335"/>
      <c r="Z104" s="173">
        <v>3.7084637751831511</v>
      </c>
      <c r="AA104" s="340">
        <v>83.105999999999995</v>
      </c>
      <c r="AB104" s="337"/>
      <c r="AC104" s="337"/>
      <c r="AD104" s="337"/>
      <c r="AE104" s="335"/>
      <c r="AF104" s="340">
        <v>9.7985000000000007</v>
      </c>
      <c r="AG104" s="335"/>
    </row>
    <row r="105" spans="2:33" x14ac:dyDescent="0.25">
      <c r="B105" s="336" t="s">
        <v>234</v>
      </c>
      <c r="C105" s="335"/>
      <c r="D105" s="336" t="s">
        <v>235</v>
      </c>
      <c r="E105" s="337"/>
      <c r="F105" s="337"/>
      <c r="G105" s="335"/>
      <c r="H105" s="336" t="s">
        <v>1</v>
      </c>
      <c r="I105" s="337"/>
      <c r="J105" s="335"/>
      <c r="K105" s="172">
        <v>23.1</v>
      </c>
      <c r="L105" s="173">
        <v>230</v>
      </c>
      <c r="M105" s="338">
        <v>23.1</v>
      </c>
      <c r="N105" s="337"/>
      <c r="O105" s="337"/>
      <c r="P105" s="337"/>
      <c r="Q105" s="335"/>
      <c r="R105" s="172">
        <v>5313</v>
      </c>
      <c r="S105" s="339">
        <v>0</v>
      </c>
      <c r="T105" s="337"/>
      <c r="U105" s="337"/>
      <c r="V105" s="337"/>
      <c r="W105" s="337"/>
      <c r="X105" s="337"/>
      <c r="Y105" s="335"/>
      <c r="Z105" s="173">
        <v>0.50924163339143702</v>
      </c>
      <c r="AA105" s="340">
        <v>0</v>
      </c>
      <c r="AB105" s="337"/>
      <c r="AC105" s="337"/>
      <c r="AD105" s="337"/>
      <c r="AE105" s="335"/>
      <c r="AF105" s="340">
        <v>8.4600000000000009</v>
      </c>
      <c r="AG105" s="335"/>
    </row>
    <row r="106" spans="2:33" x14ac:dyDescent="0.25">
      <c r="B106" s="336" t="s">
        <v>236</v>
      </c>
      <c r="C106" s="335"/>
      <c r="D106" s="336" t="s">
        <v>237</v>
      </c>
      <c r="E106" s="337"/>
      <c r="F106" s="337"/>
      <c r="G106" s="335"/>
      <c r="H106" s="336" t="s">
        <v>1</v>
      </c>
      <c r="I106" s="337"/>
      <c r="J106" s="335"/>
      <c r="K106" s="172">
        <v>93.15</v>
      </c>
      <c r="L106" s="173">
        <v>60</v>
      </c>
      <c r="M106" s="338">
        <v>93.15</v>
      </c>
      <c r="N106" s="337"/>
      <c r="O106" s="337"/>
      <c r="P106" s="337"/>
      <c r="Q106" s="335"/>
      <c r="R106" s="172">
        <v>5589</v>
      </c>
      <c r="S106" s="339">
        <v>0</v>
      </c>
      <c r="T106" s="337"/>
      <c r="U106" s="337"/>
      <c r="V106" s="337"/>
      <c r="W106" s="337"/>
      <c r="X106" s="337"/>
      <c r="Y106" s="335"/>
      <c r="Z106" s="173">
        <v>0.53569574421696597</v>
      </c>
      <c r="AA106" s="340">
        <v>65.816900000000004</v>
      </c>
      <c r="AB106" s="337"/>
      <c r="AC106" s="337"/>
      <c r="AD106" s="337"/>
      <c r="AE106" s="335"/>
      <c r="AF106" s="340">
        <v>4.4688400000000001</v>
      </c>
      <c r="AG106" s="335"/>
    </row>
    <row r="107" spans="2:33" x14ac:dyDescent="0.25">
      <c r="B107" s="336" t="s">
        <v>238</v>
      </c>
      <c r="C107" s="335"/>
      <c r="D107" s="336" t="s">
        <v>239</v>
      </c>
      <c r="E107" s="337"/>
      <c r="F107" s="337"/>
      <c r="G107" s="335"/>
      <c r="H107" s="336" t="s">
        <v>1</v>
      </c>
      <c r="I107" s="337"/>
      <c r="J107" s="335"/>
      <c r="K107" s="172">
        <v>109.66</v>
      </c>
      <c r="L107" s="173">
        <v>800</v>
      </c>
      <c r="M107" s="338">
        <v>109.66</v>
      </c>
      <c r="N107" s="337"/>
      <c r="O107" s="337"/>
      <c r="P107" s="337"/>
      <c r="Q107" s="335"/>
      <c r="R107" s="172">
        <v>87728</v>
      </c>
      <c r="S107" s="339">
        <v>0</v>
      </c>
      <c r="T107" s="337"/>
      <c r="U107" s="337"/>
      <c r="V107" s="337"/>
      <c r="W107" s="337"/>
      <c r="X107" s="337"/>
      <c r="Y107" s="335"/>
      <c r="Z107" s="173">
        <v>8.4085733134131324</v>
      </c>
      <c r="AA107" s="340">
        <v>64.544319999999999</v>
      </c>
      <c r="AB107" s="337"/>
      <c r="AC107" s="337"/>
      <c r="AD107" s="337"/>
      <c r="AE107" s="335"/>
      <c r="AF107" s="340">
        <v>11.0862</v>
      </c>
      <c r="AG107" s="335"/>
    </row>
    <row r="108" spans="2:33" x14ac:dyDescent="0.25">
      <c r="B108" s="336" t="s">
        <v>240</v>
      </c>
      <c r="C108" s="335"/>
      <c r="D108" s="336" t="s">
        <v>241</v>
      </c>
      <c r="E108" s="337"/>
      <c r="F108" s="337"/>
      <c r="G108" s="335"/>
      <c r="H108" s="336" t="s">
        <v>81</v>
      </c>
      <c r="I108" s="337"/>
      <c r="J108" s="335"/>
      <c r="K108" s="172">
        <v>704.74</v>
      </c>
      <c r="L108" s="173">
        <v>2</v>
      </c>
      <c r="M108" s="338">
        <v>704.74</v>
      </c>
      <c r="N108" s="337"/>
      <c r="O108" s="337"/>
      <c r="P108" s="337"/>
      <c r="Q108" s="335"/>
      <c r="R108" s="172">
        <v>1409.48</v>
      </c>
      <c r="S108" s="339">
        <v>0</v>
      </c>
      <c r="T108" s="337"/>
      <c r="U108" s="337"/>
      <c r="V108" s="337"/>
      <c r="W108" s="337"/>
      <c r="X108" s="337"/>
      <c r="Y108" s="335"/>
      <c r="Z108" s="173">
        <v>0.135096159878141</v>
      </c>
      <c r="AA108" s="340">
        <v>572.96</v>
      </c>
      <c r="AB108" s="337"/>
      <c r="AC108" s="337"/>
      <c r="AD108" s="337"/>
      <c r="AE108" s="335"/>
      <c r="AF108" s="340">
        <v>0</v>
      </c>
      <c r="AG108" s="335"/>
    </row>
    <row r="109" spans="2:33" x14ac:dyDescent="0.25">
      <c r="B109" s="336" t="s">
        <v>242</v>
      </c>
      <c r="C109" s="335"/>
      <c r="D109" s="336" t="s">
        <v>243</v>
      </c>
      <c r="E109" s="337"/>
      <c r="F109" s="337"/>
      <c r="G109" s="335"/>
      <c r="H109" s="336" t="s">
        <v>1</v>
      </c>
      <c r="I109" s="337"/>
      <c r="J109" s="335"/>
      <c r="K109" s="172">
        <v>142.91999999999999</v>
      </c>
      <c r="L109" s="173">
        <v>100</v>
      </c>
      <c r="M109" s="338">
        <v>142.91999999999999</v>
      </c>
      <c r="N109" s="337"/>
      <c r="O109" s="337"/>
      <c r="P109" s="337"/>
      <c r="Q109" s="335"/>
      <c r="R109" s="172">
        <v>14292</v>
      </c>
      <c r="S109" s="339">
        <v>0</v>
      </c>
      <c r="T109" s="337"/>
      <c r="U109" s="337"/>
      <c r="V109" s="337"/>
      <c r="W109" s="337"/>
      <c r="X109" s="337"/>
      <c r="Y109" s="335"/>
      <c r="Z109" s="173">
        <v>1.3698628692697941</v>
      </c>
      <c r="AA109" s="340">
        <v>88.47</v>
      </c>
      <c r="AB109" s="337"/>
      <c r="AC109" s="337"/>
      <c r="AD109" s="337"/>
      <c r="AE109" s="335"/>
      <c r="AF109" s="340">
        <v>12.49</v>
      </c>
      <c r="AG109" s="335"/>
    </row>
    <row r="110" spans="2:33" x14ac:dyDescent="0.25">
      <c r="B110" s="336" t="s">
        <v>244</v>
      </c>
      <c r="C110" s="335"/>
      <c r="D110" s="336" t="s">
        <v>245</v>
      </c>
      <c r="E110" s="337"/>
      <c r="F110" s="337"/>
      <c r="G110" s="335"/>
      <c r="H110" s="336" t="s">
        <v>81</v>
      </c>
      <c r="I110" s="337"/>
      <c r="J110" s="335"/>
      <c r="K110" s="172">
        <v>704.74</v>
      </c>
      <c r="L110" s="173">
        <v>1</v>
      </c>
      <c r="M110" s="338">
        <v>704.74</v>
      </c>
      <c r="N110" s="337"/>
      <c r="O110" s="337"/>
      <c r="P110" s="337"/>
      <c r="Q110" s="335"/>
      <c r="R110" s="172">
        <v>704.74</v>
      </c>
      <c r="S110" s="339">
        <v>0</v>
      </c>
      <c r="T110" s="337"/>
      <c r="U110" s="337"/>
      <c r="V110" s="337"/>
      <c r="W110" s="337"/>
      <c r="X110" s="337"/>
      <c r="Y110" s="335"/>
      <c r="Z110" s="173">
        <v>6.7548079939069999E-2</v>
      </c>
      <c r="AA110" s="340">
        <v>572.96</v>
      </c>
      <c r="AB110" s="337"/>
      <c r="AC110" s="337"/>
      <c r="AD110" s="337"/>
      <c r="AE110" s="335"/>
      <c r="AF110" s="340">
        <v>0</v>
      </c>
      <c r="AG110" s="335"/>
    </row>
    <row r="111" spans="2:33" x14ac:dyDescent="0.25">
      <c r="B111" s="336" t="s">
        <v>246</v>
      </c>
      <c r="C111" s="335"/>
      <c r="D111" s="336" t="s">
        <v>247</v>
      </c>
      <c r="E111" s="337"/>
      <c r="F111" s="337"/>
      <c r="G111" s="335"/>
      <c r="H111" s="336" t="s">
        <v>1</v>
      </c>
      <c r="I111" s="337"/>
      <c r="J111" s="335"/>
      <c r="K111" s="172">
        <v>46.8</v>
      </c>
      <c r="L111" s="173">
        <v>900</v>
      </c>
      <c r="M111" s="338">
        <v>46.8</v>
      </c>
      <c r="N111" s="337"/>
      <c r="O111" s="337"/>
      <c r="P111" s="337"/>
      <c r="Q111" s="335"/>
      <c r="R111" s="172">
        <v>42120</v>
      </c>
      <c r="S111" s="339">
        <v>0</v>
      </c>
      <c r="T111" s="337"/>
      <c r="U111" s="337"/>
      <c r="V111" s="337"/>
      <c r="W111" s="337"/>
      <c r="X111" s="337"/>
      <c r="Y111" s="335"/>
      <c r="Z111" s="173">
        <v>4.0371273477220626</v>
      </c>
      <c r="AA111" s="340">
        <v>16.239999999999998</v>
      </c>
      <c r="AB111" s="337"/>
      <c r="AC111" s="337"/>
      <c r="AD111" s="337"/>
      <c r="AE111" s="335"/>
      <c r="AF111" s="340">
        <v>9.8239999999999998</v>
      </c>
      <c r="AG111" s="335"/>
    </row>
    <row r="112" spans="2:33" x14ac:dyDescent="0.25">
      <c r="B112" s="336" t="s">
        <v>248</v>
      </c>
      <c r="C112" s="335"/>
      <c r="D112" s="336" t="s">
        <v>249</v>
      </c>
      <c r="E112" s="337"/>
      <c r="F112" s="337"/>
      <c r="G112" s="335"/>
      <c r="H112" s="336" t="s">
        <v>1</v>
      </c>
      <c r="I112" s="337"/>
      <c r="J112" s="335"/>
      <c r="K112" s="172">
        <v>45.26</v>
      </c>
      <c r="L112" s="173">
        <v>300</v>
      </c>
      <c r="M112" s="338">
        <v>45.26</v>
      </c>
      <c r="N112" s="337"/>
      <c r="O112" s="337"/>
      <c r="P112" s="337"/>
      <c r="Q112" s="335"/>
      <c r="R112" s="172">
        <v>13578</v>
      </c>
      <c r="S112" s="339">
        <v>0</v>
      </c>
      <c r="T112" s="337"/>
      <c r="U112" s="337"/>
      <c r="V112" s="337"/>
      <c r="W112" s="337"/>
      <c r="X112" s="337"/>
      <c r="Y112" s="335"/>
      <c r="Z112" s="173">
        <v>1.3014272347428819</v>
      </c>
      <c r="AA112" s="340">
        <v>8.26</v>
      </c>
      <c r="AB112" s="337"/>
      <c r="AC112" s="337"/>
      <c r="AD112" s="337"/>
      <c r="AE112" s="335"/>
      <c r="AF112" s="340">
        <v>12.8576</v>
      </c>
      <c r="AG112" s="335"/>
    </row>
    <row r="113" spans="2:33" x14ac:dyDescent="0.25">
      <c r="B113" s="336" t="s">
        <v>250</v>
      </c>
      <c r="C113" s="335"/>
      <c r="D113" s="336" t="s">
        <v>247</v>
      </c>
      <c r="E113" s="337"/>
      <c r="F113" s="337"/>
      <c r="G113" s="335"/>
      <c r="H113" s="336" t="s">
        <v>1</v>
      </c>
      <c r="I113" s="337"/>
      <c r="J113" s="335"/>
      <c r="K113" s="172">
        <v>36.299999999999997</v>
      </c>
      <c r="L113" s="173">
        <v>500</v>
      </c>
      <c r="M113" s="338">
        <v>36.299999999999997</v>
      </c>
      <c r="N113" s="337"/>
      <c r="O113" s="337"/>
      <c r="P113" s="337"/>
      <c r="Q113" s="335"/>
      <c r="R113" s="172">
        <v>18150</v>
      </c>
      <c r="S113" s="339">
        <v>0</v>
      </c>
      <c r="T113" s="337"/>
      <c r="U113" s="337"/>
      <c r="V113" s="337"/>
      <c r="W113" s="337"/>
      <c r="X113" s="337"/>
      <c r="Y113" s="335"/>
      <c r="Z113" s="173">
        <v>1.73964533146143</v>
      </c>
      <c r="AA113" s="340">
        <v>7.7080000000000002</v>
      </c>
      <c r="AB113" s="337"/>
      <c r="AC113" s="337"/>
      <c r="AD113" s="337"/>
      <c r="AE113" s="335"/>
      <c r="AF113" s="340">
        <v>9.8239999999999998</v>
      </c>
      <c r="AG113" s="335"/>
    </row>
    <row r="114" spans="2:33" x14ac:dyDescent="0.25">
      <c r="B114" s="336" t="s">
        <v>251</v>
      </c>
      <c r="C114" s="335"/>
      <c r="D114" s="336" t="s">
        <v>252</v>
      </c>
      <c r="E114" s="337"/>
      <c r="F114" s="337"/>
      <c r="G114" s="335"/>
      <c r="H114" s="336" t="s">
        <v>1</v>
      </c>
      <c r="I114" s="337"/>
      <c r="J114" s="335"/>
      <c r="K114" s="172">
        <v>37.03</v>
      </c>
      <c r="L114" s="173">
        <v>350</v>
      </c>
      <c r="M114" s="338">
        <v>37.03</v>
      </c>
      <c r="N114" s="337"/>
      <c r="O114" s="337"/>
      <c r="P114" s="337"/>
      <c r="Q114" s="335"/>
      <c r="R114" s="172">
        <v>12960.5</v>
      </c>
      <c r="S114" s="339">
        <v>0</v>
      </c>
      <c r="T114" s="337"/>
      <c r="U114" s="337"/>
      <c r="V114" s="337"/>
      <c r="W114" s="337"/>
      <c r="X114" s="337"/>
      <c r="Y114" s="335"/>
      <c r="Z114" s="173">
        <v>1.2422409541821411</v>
      </c>
      <c r="AA114" s="340">
        <v>7.1704999999999997</v>
      </c>
      <c r="AB114" s="337"/>
      <c r="AC114" s="337"/>
      <c r="AD114" s="337"/>
      <c r="AE114" s="335"/>
      <c r="AF114" s="340">
        <v>10.332000000000001</v>
      </c>
      <c r="AG114" s="335"/>
    </row>
    <row r="115" spans="2:33" x14ac:dyDescent="0.25">
      <c r="B115" s="336" t="s">
        <v>253</v>
      </c>
      <c r="C115" s="335"/>
      <c r="D115" s="336" t="s">
        <v>254</v>
      </c>
      <c r="E115" s="337"/>
      <c r="F115" s="337"/>
      <c r="G115" s="335"/>
      <c r="H115" s="336" t="s">
        <v>1</v>
      </c>
      <c r="I115" s="337"/>
      <c r="J115" s="335"/>
      <c r="K115" s="172">
        <v>11.24</v>
      </c>
      <c r="L115" s="173">
        <v>135</v>
      </c>
      <c r="M115" s="338">
        <v>11.24</v>
      </c>
      <c r="N115" s="337"/>
      <c r="O115" s="337"/>
      <c r="P115" s="337"/>
      <c r="Q115" s="335"/>
      <c r="R115" s="172">
        <v>1517.4</v>
      </c>
      <c r="S115" s="339">
        <v>0</v>
      </c>
      <c r="T115" s="337"/>
      <c r="U115" s="337"/>
      <c r="V115" s="337"/>
      <c r="W115" s="337"/>
      <c r="X115" s="337"/>
      <c r="Y115" s="335"/>
      <c r="Z115" s="173">
        <v>0.145440100603833</v>
      </c>
      <c r="AA115" s="340">
        <v>4.633</v>
      </c>
      <c r="AB115" s="337"/>
      <c r="AC115" s="337"/>
      <c r="AD115" s="337"/>
      <c r="AE115" s="335"/>
      <c r="AF115" s="340">
        <v>2.032</v>
      </c>
      <c r="AG115" s="335"/>
    </row>
    <row r="116" spans="2:33" x14ac:dyDescent="0.25">
      <c r="B116" s="336" t="s">
        <v>266</v>
      </c>
      <c r="C116" s="335"/>
      <c r="D116" s="336" t="s">
        <v>265</v>
      </c>
      <c r="E116" s="337"/>
      <c r="F116" s="337"/>
      <c r="G116" s="335"/>
      <c r="H116" s="336" t="s">
        <v>1</v>
      </c>
      <c r="I116" s="337"/>
      <c r="J116" s="335"/>
      <c r="K116" s="172">
        <v>538.01</v>
      </c>
      <c r="L116" s="173">
        <v>6</v>
      </c>
      <c r="M116" s="338">
        <v>538.01</v>
      </c>
      <c r="N116" s="337"/>
      <c r="O116" s="337"/>
      <c r="P116" s="337"/>
      <c r="Q116" s="335"/>
      <c r="R116" s="172">
        <v>3228.06</v>
      </c>
      <c r="S116" s="339">
        <v>0</v>
      </c>
      <c r="T116" s="337"/>
      <c r="U116" s="337"/>
      <c r="V116" s="337"/>
      <c r="W116" s="337"/>
      <c r="X116" s="337"/>
      <c r="Y116" s="335"/>
      <c r="Z116" s="173">
        <v>0.309403829679195</v>
      </c>
      <c r="AA116" s="340">
        <v>381.57418000000001</v>
      </c>
      <c r="AB116" s="337"/>
      <c r="AC116" s="337"/>
      <c r="AD116" s="337"/>
      <c r="AE116" s="335"/>
      <c r="AF116" s="340">
        <v>25.15326</v>
      </c>
      <c r="AG116" s="335"/>
    </row>
    <row r="117" spans="2:33" x14ac:dyDescent="0.25">
      <c r="B117" s="336" t="s">
        <v>255</v>
      </c>
      <c r="C117" s="335"/>
      <c r="D117" s="336" t="s">
        <v>256</v>
      </c>
      <c r="E117" s="337"/>
      <c r="F117" s="337"/>
      <c r="G117" s="335"/>
      <c r="H117" s="336" t="s">
        <v>110</v>
      </c>
      <c r="I117" s="337"/>
      <c r="J117" s="335"/>
      <c r="K117" s="172">
        <v>1665.51</v>
      </c>
      <c r="L117" s="173">
        <v>1</v>
      </c>
      <c r="M117" s="338">
        <v>1665.51</v>
      </c>
      <c r="N117" s="337"/>
      <c r="O117" s="337"/>
      <c r="P117" s="337"/>
      <c r="Q117" s="335"/>
      <c r="R117" s="172">
        <v>1665.51</v>
      </c>
      <c r="S117" s="339">
        <v>0</v>
      </c>
      <c r="T117" s="337"/>
      <c r="U117" s="337"/>
      <c r="V117" s="337"/>
      <c r="W117" s="337"/>
      <c r="X117" s="337"/>
      <c r="Y117" s="335"/>
      <c r="Z117" s="173">
        <v>0.159636181597924</v>
      </c>
      <c r="AA117" s="340">
        <v>454.23728</v>
      </c>
      <c r="AB117" s="337"/>
      <c r="AC117" s="337"/>
      <c r="AD117" s="337"/>
      <c r="AE117" s="335"/>
      <c r="AF117" s="340">
        <v>405.33323000000001</v>
      </c>
      <c r="AG117" s="335"/>
    </row>
    <row r="118" spans="2:33" x14ac:dyDescent="0.25">
      <c r="B118" s="336" t="s">
        <v>257</v>
      </c>
      <c r="C118" s="335"/>
      <c r="D118" s="336" t="s">
        <v>258</v>
      </c>
      <c r="E118" s="337"/>
      <c r="F118" s="337"/>
      <c r="G118" s="335"/>
      <c r="H118" s="336" t="s">
        <v>81</v>
      </c>
      <c r="I118" s="337"/>
      <c r="J118" s="335"/>
      <c r="K118" s="172">
        <v>704.74</v>
      </c>
      <c r="L118" s="173">
        <v>5</v>
      </c>
      <c r="M118" s="338">
        <v>704.74</v>
      </c>
      <c r="N118" s="337"/>
      <c r="O118" s="337"/>
      <c r="P118" s="337"/>
      <c r="Q118" s="335"/>
      <c r="R118" s="172">
        <v>3523.7</v>
      </c>
      <c r="S118" s="339">
        <v>0</v>
      </c>
      <c r="T118" s="337"/>
      <c r="U118" s="337"/>
      <c r="V118" s="337"/>
      <c r="W118" s="337"/>
      <c r="X118" s="337"/>
      <c r="Y118" s="335"/>
      <c r="Z118" s="173">
        <v>0.33774039969535202</v>
      </c>
      <c r="AA118" s="340">
        <v>572.96</v>
      </c>
      <c r="AB118" s="337"/>
      <c r="AC118" s="337"/>
      <c r="AD118" s="337"/>
      <c r="AE118" s="335"/>
      <c r="AF118" s="340">
        <v>0</v>
      </c>
      <c r="AG118" s="335"/>
    </row>
    <row r="119" spans="2:33" x14ac:dyDescent="0.25">
      <c r="B119" s="336" t="s">
        <v>259</v>
      </c>
      <c r="C119" s="335"/>
      <c r="D119" s="336" t="s">
        <v>260</v>
      </c>
      <c r="E119" s="337"/>
      <c r="F119" s="337"/>
      <c r="G119" s="335"/>
      <c r="H119" s="336" t="s">
        <v>81</v>
      </c>
      <c r="I119" s="337"/>
      <c r="J119" s="335"/>
      <c r="K119" s="172">
        <v>704.74</v>
      </c>
      <c r="L119" s="173">
        <v>2</v>
      </c>
      <c r="M119" s="338">
        <v>704.74</v>
      </c>
      <c r="N119" s="337"/>
      <c r="O119" s="337"/>
      <c r="P119" s="337"/>
      <c r="Q119" s="335"/>
      <c r="R119" s="172">
        <v>1409.48</v>
      </c>
      <c r="S119" s="339">
        <v>0</v>
      </c>
      <c r="T119" s="337"/>
      <c r="U119" s="337"/>
      <c r="V119" s="337"/>
      <c r="W119" s="337"/>
      <c r="X119" s="337"/>
      <c r="Y119" s="335"/>
      <c r="Z119" s="173">
        <v>0.135096159878141</v>
      </c>
      <c r="AA119" s="340">
        <v>572.96</v>
      </c>
      <c r="AB119" s="337"/>
      <c r="AC119" s="337"/>
      <c r="AD119" s="337"/>
      <c r="AE119" s="335"/>
      <c r="AF119" s="340">
        <v>0</v>
      </c>
      <c r="AG119" s="335"/>
    </row>
    <row r="120" spans="2:33" x14ac:dyDescent="0.25">
      <c r="B120" s="336" t="s">
        <v>261</v>
      </c>
      <c r="C120" s="335"/>
      <c r="D120" s="336" t="s">
        <v>262</v>
      </c>
      <c r="E120" s="337"/>
      <c r="F120" s="337"/>
      <c r="G120" s="335"/>
      <c r="H120" s="336" t="s">
        <v>14</v>
      </c>
      <c r="I120" s="337"/>
      <c r="J120" s="335"/>
      <c r="K120" s="172">
        <v>122.93</v>
      </c>
      <c r="L120" s="173">
        <v>30</v>
      </c>
      <c r="M120" s="338">
        <v>122.93</v>
      </c>
      <c r="N120" s="337"/>
      <c r="O120" s="337"/>
      <c r="P120" s="337"/>
      <c r="Q120" s="335"/>
      <c r="R120" s="172">
        <v>3687.9</v>
      </c>
      <c r="S120" s="339">
        <v>0</v>
      </c>
      <c r="T120" s="337"/>
      <c r="U120" s="337"/>
      <c r="V120" s="337"/>
      <c r="W120" s="337"/>
      <c r="X120" s="337"/>
      <c r="Y120" s="335"/>
      <c r="Z120" s="173">
        <v>0.35347867867198901</v>
      </c>
      <c r="AA120" s="340">
        <v>73.150000000000006</v>
      </c>
      <c r="AB120" s="337"/>
      <c r="AC120" s="337"/>
      <c r="AD120" s="337"/>
      <c r="AE120" s="335"/>
      <c r="AF120" s="340">
        <v>12.071999999999999</v>
      </c>
      <c r="AG120" s="335"/>
    </row>
    <row r="121" spans="2:33" ht="13.2" hidden="1" customHeight="1" x14ac:dyDescent="0.25"/>
  </sheetData>
  <sheetProtection algorithmName="SHA-512" hashValue="6uGPdongr1NVpUvIS2lQB39WeXReqdx55/YDnJWq+juQZD0DDoPrUrCKOf1VwqyW0XrMdGNd7iRIyNHPy8MZBQ==" saltValue="4ViQzYS21/gYiZIX9wS1Qw==" spinCount="100000" sheet="1" objects="1" scenarios="1"/>
  <mergeCells count="691">
    <mergeCell ref="AF120:AG120"/>
    <mergeCell ref="B120:C120"/>
    <mergeCell ref="D120:G120"/>
    <mergeCell ref="H120:J120"/>
    <mergeCell ref="M120:Q120"/>
    <mergeCell ref="S120:Y120"/>
    <mergeCell ref="AA120:AE120"/>
    <mergeCell ref="AF118:AG118"/>
    <mergeCell ref="B119:C119"/>
    <mergeCell ref="D119:G119"/>
    <mergeCell ref="H119:J119"/>
    <mergeCell ref="M119:Q119"/>
    <mergeCell ref="S119:Y119"/>
    <mergeCell ref="AA119:AE119"/>
    <mergeCell ref="AF119:AG119"/>
    <mergeCell ref="B118:C118"/>
    <mergeCell ref="D118:G118"/>
    <mergeCell ref="H118:J118"/>
    <mergeCell ref="M118:Q118"/>
    <mergeCell ref="S118:Y118"/>
    <mergeCell ref="AA118:AE118"/>
    <mergeCell ref="AF116:AG116"/>
    <mergeCell ref="B117:C117"/>
    <mergeCell ref="D117:G117"/>
    <mergeCell ref="H117:J117"/>
    <mergeCell ref="M117:Q117"/>
    <mergeCell ref="S117:Y117"/>
    <mergeCell ref="AA117:AE117"/>
    <mergeCell ref="AF117:AG117"/>
    <mergeCell ref="B116:C116"/>
    <mergeCell ref="D116:G116"/>
    <mergeCell ref="H116:J116"/>
    <mergeCell ref="M116:Q116"/>
    <mergeCell ref="S116:Y116"/>
    <mergeCell ref="AA116:AE116"/>
    <mergeCell ref="AF114:AG114"/>
    <mergeCell ref="B115:C115"/>
    <mergeCell ref="D115:G115"/>
    <mergeCell ref="H115:J115"/>
    <mergeCell ref="M115:Q115"/>
    <mergeCell ref="S115:Y115"/>
    <mergeCell ref="AA115:AE115"/>
    <mergeCell ref="AF115:AG115"/>
    <mergeCell ref="B114:C114"/>
    <mergeCell ref="D114:G114"/>
    <mergeCell ref="H114:J114"/>
    <mergeCell ref="M114:Q114"/>
    <mergeCell ref="S114:Y114"/>
    <mergeCell ref="AA114:AE114"/>
    <mergeCell ref="AF112:AG112"/>
    <mergeCell ref="B113:C113"/>
    <mergeCell ref="D113:G113"/>
    <mergeCell ref="H113:J113"/>
    <mergeCell ref="M113:Q113"/>
    <mergeCell ref="S113:Y113"/>
    <mergeCell ref="AA113:AE113"/>
    <mergeCell ref="AF113:AG113"/>
    <mergeCell ref="B112:C112"/>
    <mergeCell ref="D112:G112"/>
    <mergeCell ref="H112:J112"/>
    <mergeCell ref="M112:Q112"/>
    <mergeCell ref="S112:Y112"/>
    <mergeCell ref="AA112:AE112"/>
    <mergeCell ref="AF110:AG110"/>
    <mergeCell ref="B111:C111"/>
    <mergeCell ref="D111:G111"/>
    <mergeCell ref="H111:J111"/>
    <mergeCell ref="M111:Q111"/>
    <mergeCell ref="S111:Y111"/>
    <mergeCell ref="AA111:AE111"/>
    <mergeCell ref="AF111:AG111"/>
    <mergeCell ref="B110:C110"/>
    <mergeCell ref="D110:G110"/>
    <mergeCell ref="H110:J110"/>
    <mergeCell ref="M110:Q110"/>
    <mergeCell ref="S110:Y110"/>
    <mergeCell ref="AA110:AE110"/>
    <mergeCell ref="AF108:AG108"/>
    <mergeCell ref="B109:C109"/>
    <mergeCell ref="D109:G109"/>
    <mergeCell ref="H109:J109"/>
    <mergeCell ref="M109:Q109"/>
    <mergeCell ref="S109:Y109"/>
    <mergeCell ref="AA109:AE109"/>
    <mergeCell ref="AF109:AG109"/>
    <mergeCell ref="B108:C108"/>
    <mergeCell ref="D108:G108"/>
    <mergeCell ref="H108:J108"/>
    <mergeCell ref="M108:Q108"/>
    <mergeCell ref="S108:Y108"/>
    <mergeCell ref="AA108:AE108"/>
    <mergeCell ref="AF106:AG106"/>
    <mergeCell ref="B107:C107"/>
    <mergeCell ref="D107:G107"/>
    <mergeCell ref="H107:J107"/>
    <mergeCell ref="M107:Q107"/>
    <mergeCell ref="S107:Y107"/>
    <mergeCell ref="AA107:AE107"/>
    <mergeCell ref="AF107:AG107"/>
    <mergeCell ref="B106:C106"/>
    <mergeCell ref="D106:G106"/>
    <mergeCell ref="H106:J106"/>
    <mergeCell ref="M106:Q106"/>
    <mergeCell ref="S106:Y106"/>
    <mergeCell ref="AA106:AE106"/>
    <mergeCell ref="AF104:AG104"/>
    <mergeCell ref="B105:C105"/>
    <mergeCell ref="D105:G105"/>
    <mergeCell ref="H105:J105"/>
    <mergeCell ref="M105:Q105"/>
    <mergeCell ref="S105:Y105"/>
    <mergeCell ref="AA105:AE105"/>
    <mergeCell ref="AF105:AG105"/>
    <mergeCell ref="B104:C104"/>
    <mergeCell ref="D104:G104"/>
    <mergeCell ref="H104:J104"/>
    <mergeCell ref="M104:Q104"/>
    <mergeCell ref="S104:Y104"/>
    <mergeCell ref="AA104:AE104"/>
    <mergeCell ref="AF102:AG102"/>
    <mergeCell ref="B103:C103"/>
    <mergeCell ref="D103:G103"/>
    <mergeCell ref="H103:J103"/>
    <mergeCell ref="M103:Q103"/>
    <mergeCell ref="S103:Y103"/>
    <mergeCell ref="AA103:AE103"/>
    <mergeCell ref="AF103:AG103"/>
    <mergeCell ref="B102:C102"/>
    <mergeCell ref="D102:G102"/>
    <mergeCell ref="H102:J102"/>
    <mergeCell ref="M102:Q102"/>
    <mergeCell ref="S102:Y102"/>
    <mergeCell ref="AA102:AE102"/>
    <mergeCell ref="AF100:AG100"/>
    <mergeCell ref="B101:C101"/>
    <mergeCell ref="D101:G101"/>
    <mergeCell ref="H101:J101"/>
    <mergeCell ref="M101:Q101"/>
    <mergeCell ref="S101:Y101"/>
    <mergeCell ref="AA101:AE101"/>
    <mergeCell ref="AF101:AG101"/>
    <mergeCell ref="B100:C100"/>
    <mergeCell ref="D100:G100"/>
    <mergeCell ref="H100:J100"/>
    <mergeCell ref="M100:Q100"/>
    <mergeCell ref="S100:Y100"/>
    <mergeCell ref="AA100:AE100"/>
    <mergeCell ref="AF98:AG98"/>
    <mergeCell ref="B99:C99"/>
    <mergeCell ref="D99:G99"/>
    <mergeCell ref="H99:J99"/>
    <mergeCell ref="M99:Q99"/>
    <mergeCell ref="S99:Y99"/>
    <mergeCell ref="AA99:AE99"/>
    <mergeCell ref="AF99:AG99"/>
    <mergeCell ref="B98:C98"/>
    <mergeCell ref="D98:G98"/>
    <mergeCell ref="H98:J98"/>
    <mergeCell ref="M98:Q98"/>
    <mergeCell ref="S98:Y98"/>
    <mergeCell ref="AA98:AE98"/>
    <mergeCell ref="AF96:AG96"/>
    <mergeCell ref="B97:C97"/>
    <mergeCell ref="D97:G97"/>
    <mergeCell ref="H97:J97"/>
    <mergeCell ref="M97:Q97"/>
    <mergeCell ref="S97:Y97"/>
    <mergeCell ref="AA97:AE97"/>
    <mergeCell ref="AF97:AG97"/>
    <mergeCell ref="B96:C96"/>
    <mergeCell ref="D96:G96"/>
    <mergeCell ref="H96:J96"/>
    <mergeCell ref="M96:Q96"/>
    <mergeCell ref="S96:Y96"/>
    <mergeCell ref="AA96:AE96"/>
    <mergeCell ref="AF94:AG94"/>
    <mergeCell ref="B95:C95"/>
    <mergeCell ref="D95:G95"/>
    <mergeCell ref="H95:J95"/>
    <mergeCell ref="M95:Q95"/>
    <mergeCell ref="S95:Y95"/>
    <mergeCell ref="AA95:AE95"/>
    <mergeCell ref="AF95:AG95"/>
    <mergeCell ref="B94:C94"/>
    <mergeCell ref="D94:G94"/>
    <mergeCell ref="H94:J94"/>
    <mergeCell ref="M94:Q94"/>
    <mergeCell ref="S94:Y94"/>
    <mergeCell ref="AA94:AE94"/>
    <mergeCell ref="AF92:AG92"/>
    <mergeCell ref="B93:C93"/>
    <mergeCell ref="D93:G93"/>
    <mergeCell ref="H93:J93"/>
    <mergeCell ref="M93:Q93"/>
    <mergeCell ref="S93:Y93"/>
    <mergeCell ref="AA93:AE93"/>
    <mergeCell ref="AF93:AG93"/>
    <mergeCell ref="B92:C92"/>
    <mergeCell ref="D92:G92"/>
    <mergeCell ref="H92:J92"/>
    <mergeCell ref="M92:Q92"/>
    <mergeCell ref="S92:Y92"/>
    <mergeCell ref="AA92:AE92"/>
    <mergeCell ref="AF90:AG90"/>
    <mergeCell ref="B91:C91"/>
    <mergeCell ref="D91:G91"/>
    <mergeCell ref="H91:J91"/>
    <mergeCell ref="M91:Q91"/>
    <mergeCell ref="S91:Y91"/>
    <mergeCell ref="AA91:AE91"/>
    <mergeCell ref="AF91:AG91"/>
    <mergeCell ref="B90:C90"/>
    <mergeCell ref="D90:G90"/>
    <mergeCell ref="H90:J90"/>
    <mergeCell ref="M90:Q90"/>
    <mergeCell ref="S90:Y90"/>
    <mergeCell ref="AA90:AE90"/>
    <mergeCell ref="AF88:AG88"/>
    <mergeCell ref="B89:C89"/>
    <mergeCell ref="D89:G89"/>
    <mergeCell ref="H89:J89"/>
    <mergeCell ref="M89:Q89"/>
    <mergeCell ref="S89:Y89"/>
    <mergeCell ref="AA89:AE89"/>
    <mergeCell ref="AF89:AG89"/>
    <mergeCell ref="B88:C88"/>
    <mergeCell ref="D88:G88"/>
    <mergeCell ref="H88:J88"/>
    <mergeCell ref="M88:Q88"/>
    <mergeCell ref="S88:Y88"/>
    <mergeCell ref="AA88:AE88"/>
    <mergeCell ref="AF86:AG86"/>
    <mergeCell ref="B87:C87"/>
    <mergeCell ref="D87:G87"/>
    <mergeCell ref="H87:J87"/>
    <mergeCell ref="M87:Q87"/>
    <mergeCell ref="S87:Y87"/>
    <mergeCell ref="AA87:AE87"/>
    <mergeCell ref="AF87:AG87"/>
    <mergeCell ref="B86:C86"/>
    <mergeCell ref="D86:G86"/>
    <mergeCell ref="H86:J86"/>
    <mergeCell ref="M86:Q86"/>
    <mergeCell ref="S86:Y86"/>
    <mergeCell ref="AA86:AE86"/>
    <mergeCell ref="AF84:AG84"/>
    <mergeCell ref="B85:C85"/>
    <mergeCell ref="D85:G85"/>
    <mergeCell ref="H85:J85"/>
    <mergeCell ref="M85:Q85"/>
    <mergeCell ref="S85:Y85"/>
    <mergeCell ref="AA85:AE85"/>
    <mergeCell ref="AF85:AG85"/>
    <mergeCell ref="B84:C84"/>
    <mergeCell ref="D84:G84"/>
    <mergeCell ref="H84:J84"/>
    <mergeCell ref="M84:Q84"/>
    <mergeCell ref="S84:Y84"/>
    <mergeCell ref="AA84:AE84"/>
    <mergeCell ref="AF82:AG82"/>
    <mergeCell ref="B83:C83"/>
    <mergeCell ref="D83:G83"/>
    <mergeCell ref="H83:J83"/>
    <mergeCell ref="M83:Q83"/>
    <mergeCell ref="S83:Y83"/>
    <mergeCell ref="AA83:AE83"/>
    <mergeCell ref="AF83:AG83"/>
    <mergeCell ref="B82:C82"/>
    <mergeCell ref="D82:G82"/>
    <mergeCell ref="H82:J82"/>
    <mergeCell ref="M82:Q82"/>
    <mergeCell ref="S82:Y82"/>
    <mergeCell ref="AA82:AE82"/>
    <mergeCell ref="AF80:AG80"/>
    <mergeCell ref="B81:C81"/>
    <mergeCell ref="D81:G81"/>
    <mergeCell ref="H81:J81"/>
    <mergeCell ref="M81:Q81"/>
    <mergeCell ref="S81:Y81"/>
    <mergeCell ref="AA81:AE81"/>
    <mergeCell ref="AF81:AG81"/>
    <mergeCell ref="B80:C80"/>
    <mergeCell ref="D80:G80"/>
    <mergeCell ref="H80:J80"/>
    <mergeCell ref="M80:Q80"/>
    <mergeCell ref="S80:Y80"/>
    <mergeCell ref="AA80:AE80"/>
    <mergeCell ref="AF78:AG78"/>
    <mergeCell ref="B79:C79"/>
    <mergeCell ref="D79:G79"/>
    <mergeCell ref="H79:J79"/>
    <mergeCell ref="M79:Q79"/>
    <mergeCell ref="S79:Y79"/>
    <mergeCell ref="AA79:AE79"/>
    <mergeCell ref="AF79:AG79"/>
    <mergeCell ref="B78:C78"/>
    <mergeCell ref="D78:G78"/>
    <mergeCell ref="H78:J78"/>
    <mergeCell ref="M78:Q78"/>
    <mergeCell ref="S78:Y78"/>
    <mergeCell ref="AA78:AE78"/>
    <mergeCell ref="AF76:AG76"/>
    <mergeCell ref="B77:C77"/>
    <mergeCell ref="D77:G77"/>
    <mergeCell ref="H77:J77"/>
    <mergeCell ref="M77:Q77"/>
    <mergeCell ref="S77:Y77"/>
    <mergeCell ref="AA77:AE77"/>
    <mergeCell ref="AF77:AG77"/>
    <mergeCell ref="B76:C76"/>
    <mergeCell ref="D76:G76"/>
    <mergeCell ref="H76:J76"/>
    <mergeCell ref="M76:Q76"/>
    <mergeCell ref="S76:Y76"/>
    <mergeCell ref="AA76:AE76"/>
    <mergeCell ref="AF74:AG74"/>
    <mergeCell ref="B75:C75"/>
    <mergeCell ref="D75:G75"/>
    <mergeCell ref="H75:J75"/>
    <mergeCell ref="M75:Q75"/>
    <mergeCell ref="S75:Y75"/>
    <mergeCell ref="AA75:AE75"/>
    <mergeCell ref="AF75:AG75"/>
    <mergeCell ref="B74:C74"/>
    <mergeCell ref="D74:G74"/>
    <mergeCell ref="H74:J74"/>
    <mergeCell ref="M74:Q74"/>
    <mergeCell ref="S74:Y74"/>
    <mergeCell ref="AA74:AE74"/>
    <mergeCell ref="AF72:AG72"/>
    <mergeCell ref="B73:C73"/>
    <mergeCell ref="D73:G73"/>
    <mergeCell ref="H73:J73"/>
    <mergeCell ref="M73:Q73"/>
    <mergeCell ref="S73:Y73"/>
    <mergeCell ref="AA73:AE73"/>
    <mergeCell ref="AF73:AG73"/>
    <mergeCell ref="B72:C72"/>
    <mergeCell ref="D72:G72"/>
    <mergeCell ref="H72:J72"/>
    <mergeCell ref="M72:Q72"/>
    <mergeCell ref="S72:Y72"/>
    <mergeCell ref="AA72:AE72"/>
    <mergeCell ref="AF70:AG70"/>
    <mergeCell ref="B71:C71"/>
    <mergeCell ref="D71:G71"/>
    <mergeCell ref="H71:J71"/>
    <mergeCell ref="M71:Q71"/>
    <mergeCell ref="S71:Y71"/>
    <mergeCell ref="AA71:AE71"/>
    <mergeCell ref="AF71:AG71"/>
    <mergeCell ref="B70:C70"/>
    <mergeCell ref="D70:G70"/>
    <mergeCell ref="H70:J70"/>
    <mergeCell ref="M70:Q70"/>
    <mergeCell ref="S70:Y70"/>
    <mergeCell ref="AA70:AE70"/>
    <mergeCell ref="AF68:AG68"/>
    <mergeCell ref="B69:C69"/>
    <mergeCell ref="D69:G69"/>
    <mergeCell ref="H69:J69"/>
    <mergeCell ref="M69:Q69"/>
    <mergeCell ref="S69:Y69"/>
    <mergeCell ref="AA69:AE69"/>
    <mergeCell ref="AF69:AG69"/>
    <mergeCell ref="B68:C68"/>
    <mergeCell ref="D68:G68"/>
    <mergeCell ref="H68:J68"/>
    <mergeCell ref="M68:Q68"/>
    <mergeCell ref="S68:Y68"/>
    <mergeCell ref="AA68:AE68"/>
    <mergeCell ref="AF66:AG66"/>
    <mergeCell ref="B67:C67"/>
    <mergeCell ref="D67:G67"/>
    <mergeCell ref="H67:J67"/>
    <mergeCell ref="M67:Q67"/>
    <mergeCell ref="S67:Y67"/>
    <mergeCell ref="AA67:AE67"/>
    <mergeCell ref="AF67:AG67"/>
    <mergeCell ref="B66:C66"/>
    <mergeCell ref="D66:G66"/>
    <mergeCell ref="H66:J66"/>
    <mergeCell ref="M66:Q66"/>
    <mergeCell ref="S66:Y66"/>
    <mergeCell ref="AA66:AE66"/>
    <mergeCell ref="AF64:AG64"/>
    <mergeCell ref="B65:C65"/>
    <mergeCell ref="D65:G65"/>
    <mergeCell ref="H65:J65"/>
    <mergeCell ref="M65:Q65"/>
    <mergeCell ref="S65:Y65"/>
    <mergeCell ref="AA65:AE65"/>
    <mergeCell ref="AF65:AG65"/>
    <mergeCell ref="B64:C64"/>
    <mergeCell ref="D64:G64"/>
    <mergeCell ref="H64:J64"/>
    <mergeCell ref="M64:Q64"/>
    <mergeCell ref="S64:Y64"/>
    <mergeCell ref="AA64:AE64"/>
    <mergeCell ref="AF62:AG62"/>
    <mergeCell ref="B63:C63"/>
    <mergeCell ref="D63:G63"/>
    <mergeCell ref="H63:J63"/>
    <mergeCell ref="M63:Q63"/>
    <mergeCell ref="S63:Y63"/>
    <mergeCell ref="AA63:AE63"/>
    <mergeCell ref="AF63:AG63"/>
    <mergeCell ref="B62:C62"/>
    <mergeCell ref="D62:G62"/>
    <mergeCell ref="H62:J62"/>
    <mergeCell ref="M62:Q62"/>
    <mergeCell ref="S62:Y62"/>
    <mergeCell ref="AA62:AE62"/>
    <mergeCell ref="AF60:AG60"/>
    <mergeCell ref="B61:C61"/>
    <mergeCell ref="D61:G61"/>
    <mergeCell ref="H61:J61"/>
    <mergeCell ref="M61:Q61"/>
    <mergeCell ref="S61:Y61"/>
    <mergeCell ref="AA61:AE61"/>
    <mergeCell ref="AF61:AG61"/>
    <mergeCell ref="B60:C60"/>
    <mergeCell ref="D60:G60"/>
    <mergeCell ref="H60:J60"/>
    <mergeCell ref="M60:Q60"/>
    <mergeCell ref="S60:Y60"/>
    <mergeCell ref="AA60:AE60"/>
    <mergeCell ref="AF58:AG58"/>
    <mergeCell ref="B59:C59"/>
    <mergeCell ref="D59:G59"/>
    <mergeCell ref="H59:J59"/>
    <mergeCell ref="M59:Q59"/>
    <mergeCell ref="S59:Y59"/>
    <mergeCell ref="AA59:AE59"/>
    <mergeCell ref="AF59:AG59"/>
    <mergeCell ref="B58:C58"/>
    <mergeCell ref="D58:G58"/>
    <mergeCell ref="H58:J58"/>
    <mergeCell ref="M58:Q58"/>
    <mergeCell ref="S58:Y58"/>
    <mergeCell ref="AA58:AE58"/>
    <mergeCell ref="AF56:AG56"/>
    <mergeCell ref="B57:C57"/>
    <mergeCell ref="D57:G57"/>
    <mergeCell ref="H57:J57"/>
    <mergeCell ref="M57:Q57"/>
    <mergeCell ref="S57:Y57"/>
    <mergeCell ref="AA57:AE57"/>
    <mergeCell ref="AF57:AG57"/>
    <mergeCell ref="B56:C56"/>
    <mergeCell ref="D56:G56"/>
    <mergeCell ref="H56:J56"/>
    <mergeCell ref="M56:Q56"/>
    <mergeCell ref="S56:Y56"/>
    <mergeCell ref="AA56:AE56"/>
    <mergeCell ref="AF54:AG54"/>
    <mergeCell ref="B55:C55"/>
    <mergeCell ref="D55:G55"/>
    <mergeCell ref="H55:J55"/>
    <mergeCell ref="M55:Q55"/>
    <mergeCell ref="S55:Y55"/>
    <mergeCell ref="AA55:AE55"/>
    <mergeCell ref="AF55:AG55"/>
    <mergeCell ref="B54:C54"/>
    <mergeCell ref="D54:G54"/>
    <mergeCell ref="H54:J54"/>
    <mergeCell ref="M54:Q54"/>
    <mergeCell ref="S54:Y54"/>
    <mergeCell ref="AA54:AE54"/>
    <mergeCell ref="AF52:AG52"/>
    <mergeCell ref="B53:C53"/>
    <mergeCell ref="D53:G53"/>
    <mergeCell ref="H53:J53"/>
    <mergeCell ref="M53:Q53"/>
    <mergeCell ref="S53:Y53"/>
    <mergeCell ref="AA53:AE53"/>
    <mergeCell ref="AF53:AG53"/>
    <mergeCell ref="B52:C52"/>
    <mergeCell ref="D52:G52"/>
    <mergeCell ref="H52:J52"/>
    <mergeCell ref="M52:Q52"/>
    <mergeCell ref="S52:Y52"/>
    <mergeCell ref="AA52:AE52"/>
    <mergeCell ref="AF50:AG50"/>
    <mergeCell ref="B51:C51"/>
    <mergeCell ref="D51:G51"/>
    <mergeCell ref="H51:J51"/>
    <mergeCell ref="M51:Q51"/>
    <mergeCell ref="S51:Y51"/>
    <mergeCell ref="AA51:AE51"/>
    <mergeCell ref="AF51:AG51"/>
    <mergeCell ref="B50:C50"/>
    <mergeCell ref="D50:G50"/>
    <mergeCell ref="H50:J50"/>
    <mergeCell ref="M50:Q50"/>
    <mergeCell ref="S50:Y50"/>
    <mergeCell ref="AA50:AE50"/>
    <mergeCell ref="AF48:AG48"/>
    <mergeCell ref="B49:C49"/>
    <mergeCell ref="D49:G49"/>
    <mergeCell ref="H49:J49"/>
    <mergeCell ref="M49:Q49"/>
    <mergeCell ref="S49:Y49"/>
    <mergeCell ref="AA49:AE49"/>
    <mergeCell ref="AF49:AG49"/>
    <mergeCell ref="B48:C48"/>
    <mergeCell ref="D48:G48"/>
    <mergeCell ref="H48:J48"/>
    <mergeCell ref="M48:Q48"/>
    <mergeCell ref="S48:Y48"/>
    <mergeCell ref="AA48:AE48"/>
    <mergeCell ref="AF46:AG46"/>
    <mergeCell ref="B47:C47"/>
    <mergeCell ref="D47:G47"/>
    <mergeCell ref="H47:J47"/>
    <mergeCell ref="M47:Q47"/>
    <mergeCell ref="S47:Y47"/>
    <mergeCell ref="AA47:AE47"/>
    <mergeCell ref="AF47:AG47"/>
    <mergeCell ref="B46:C46"/>
    <mergeCell ref="D46:G46"/>
    <mergeCell ref="H46:J46"/>
    <mergeCell ref="M46:Q46"/>
    <mergeCell ref="S46:Y46"/>
    <mergeCell ref="AA46:AE46"/>
    <mergeCell ref="AF44:AG44"/>
    <mergeCell ref="B45:C45"/>
    <mergeCell ref="D45:G45"/>
    <mergeCell ref="H45:J45"/>
    <mergeCell ref="M45:Q45"/>
    <mergeCell ref="S45:Y45"/>
    <mergeCell ref="AA45:AE45"/>
    <mergeCell ref="AF45:AG45"/>
    <mergeCell ref="B44:C44"/>
    <mergeCell ref="D44:G44"/>
    <mergeCell ref="H44:J44"/>
    <mergeCell ref="M44:Q44"/>
    <mergeCell ref="S44:Y44"/>
    <mergeCell ref="AA44:AE44"/>
    <mergeCell ref="AF42:AG42"/>
    <mergeCell ref="B43:C43"/>
    <mergeCell ref="D43:G43"/>
    <mergeCell ref="H43:J43"/>
    <mergeCell ref="M43:Q43"/>
    <mergeCell ref="S43:Y43"/>
    <mergeCell ref="AA43:AE43"/>
    <mergeCell ref="AF43:AG43"/>
    <mergeCell ref="B42:C42"/>
    <mergeCell ref="D42:G42"/>
    <mergeCell ref="H42:J42"/>
    <mergeCell ref="M42:Q42"/>
    <mergeCell ref="S42:Y42"/>
    <mergeCell ref="AA42:AE42"/>
    <mergeCell ref="AF40:AG40"/>
    <mergeCell ref="B41:C41"/>
    <mergeCell ref="D41:G41"/>
    <mergeCell ref="H41:J41"/>
    <mergeCell ref="M41:Q41"/>
    <mergeCell ref="S41:Y41"/>
    <mergeCell ref="AA41:AE41"/>
    <mergeCell ref="AF41:AG41"/>
    <mergeCell ref="B40:C40"/>
    <mergeCell ref="D40:G40"/>
    <mergeCell ref="H40:J40"/>
    <mergeCell ref="M40:Q40"/>
    <mergeCell ref="S40:Y40"/>
    <mergeCell ref="AA40:AE40"/>
    <mergeCell ref="AF38:AG38"/>
    <mergeCell ref="B39:C39"/>
    <mergeCell ref="D39:G39"/>
    <mergeCell ref="H39:J39"/>
    <mergeCell ref="M39:Q39"/>
    <mergeCell ref="S39:Y39"/>
    <mergeCell ref="AA39:AE39"/>
    <mergeCell ref="AF39:AG39"/>
    <mergeCell ref="B38:C38"/>
    <mergeCell ref="D38:G38"/>
    <mergeCell ref="H38:J38"/>
    <mergeCell ref="M38:Q38"/>
    <mergeCell ref="S38:Y38"/>
    <mergeCell ref="AA38:AE38"/>
    <mergeCell ref="AF36:AG36"/>
    <mergeCell ref="B37:C37"/>
    <mergeCell ref="D37:G37"/>
    <mergeCell ref="H37:J37"/>
    <mergeCell ref="M37:Q37"/>
    <mergeCell ref="S37:Y37"/>
    <mergeCell ref="AA37:AE37"/>
    <mergeCell ref="AF37:AG37"/>
    <mergeCell ref="B36:C36"/>
    <mergeCell ref="D36:G36"/>
    <mergeCell ref="H36:J36"/>
    <mergeCell ref="M36:Q36"/>
    <mergeCell ref="S36:Y36"/>
    <mergeCell ref="AA36:AE36"/>
    <mergeCell ref="AF34:AG34"/>
    <mergeCell ref="B35:C35"/>
    <mergeCell ref="D35:G35"/>
    <mergeCell ref="H35:J35"/>
    <mergeCell ref="M35:Q35"/>
    <mergeCell ref="S35:Y35"/>
    <mergeCell ref="AA35:AE35"/>
    <mergeCell ref="AF35:AG35"/>
    <mergeCell ref="B34:C34"/>
    <mergeCell ref="D34:G34"/>
    <mergeCell ref="H34:J34"/>
    <mergeCell ref="M34:Q34"/>
    <mergeCell ref="S34:Y34"/>
    <mergeCell ref="AA34:AE34"/>
    <mergeCell ref="AF32:AG32"/>
    <mergeCell ref="B33:C33"/>
    <mergeCell ref="D33:G33"/>
    <mergeCell ref="H33:J33"/>
    <mergeCell ref="M33:Q33"/>
    <mergeCell ref="S33:Y33"/>
    <mergeCell ref="AA33:AE33"/>
    <mergeCell ref="AF33:AG33"/>
    <mergeCell ref="B32:C32"/>
    <mergeCell ref="D32:G32"/>
    <mergeCell ref="H32:J32"/>
    <mergeCell ref="M32:Q32"/>
    <mergeCell ref="S32:Y32"/>
    <mergeCell ref="AA32:AE32"/>
    <mergeCell ref="AF30:AG30"/>
    <mergeCell ref="B31:C31"/>
    <mergeCell ref="D31:G31"/>
    <mergeCell ref="H31:J31"/>
    <mergeCell ref="M31:Q31"/>
    <mergeCell ref="S31:Y31"/>
    <mergeCell ref="AA31:AE31"/>
    <mergeCell ref="AF31:AG31"/>
    <mergeCell ref="B30:C30"/>
    <mergeCell ref="D30:G30"/>
    <mergeCell ref="H30:J30"/>
    <mergeCell ref="M30:Q30"/>
    <mergeCell ref="S30:Y30"/>
    <mergeCell ref="AA30:AE30"/>
    <mergeCell ref="AF28:AG28"/>
    <mergeCell ref="B29:C29"/>
    <mergeCell ref="D29:G29"/>
    <mergeCell ref="H29:J29"/>
    <mergeCell ref="M29:Q29"/>
    <mergeCell ref="S29:Y29"/>
    <mergeCell ref="AA29:AE29"/>
    <mergeCell ref="AF29:AG29"/>
    <mergeCell ref="B28:C28"/>
    <mergeCell ref="D28:G28"/>
    <mergeCell ref="H28:J28"/>
    <mergeCell ref="M28:Q28"/>
    <mergeCell ref="S28:Y28"/>
    <mergeCell ref="AA28:AE28"/>
    <mergeCell ref="AF26:AG26"/>
    <mergeCell ref="B27:C27"/>
    <mergeCell ref="D27:G27"/>
    <mergeCell ref="H27:J27"/>
    <mergeCell ref="M27:Q27"/>
    <mergeCell ref="S27:Y27"/>
    <mergeCell ref="AA27:AE27"/>
    <mergeCell ref="AF27:AG27"/>
    <mergeCell ref="B26:C26"/>
    <mergeCell ref="D26:G26"/>
    <mergeCell ref="H26:J26"/>
    <mergeCell ref="M26:Q26"/>
    <mergeCell ref="S26:Y26"/>
    <mergeCell ref="AA26:AE26"/>
    <mergeCell ref="AF24:AG24"/>
    <mergeCell ref="B25:C25"/>
    <mergeCell ref="D25:G25"/>
    <mergeCell ref="H25:J25"/>
    <mergeCell ref="M25:Q25"/>
    <mergeCell ref="S25:Y25"/>
    <mergeCell ref="AA25:AE25"/>
    <mergeCell ref="AF25:AG25"/>
    <mergeCell ref="Q16:S19"/>
    <mergeCell ref="X16:AB19"/>
    <mergeCell ref="B24:C24"/>
    <mergeCell ref="D24:G24"/>
    <mergeCell ref="H24:J24"/>
    <mergeCell ref="M24:Q24"/>
    <mergeCell ref="S24:Y24"/>
    <mergeCell ref="AA24:AE24"/>
    <mergeCell ref="P1:AA4"/>
    <mergeCell ref="AE3:AF18"/>
    <mergeCell ref="C4:D11"/>
    <mergeCell ref="F4:N7"/>
    <mergeCell ref="Q7:U10"/>
    <mergeCell ref="Y7:AA9"/>
    <mergeCell ref="G9:H16"/>
    <mergeCell ref="J9:M12"/>
    <mergeCell ref="Y10:AA13"/>
    <mergeCell ref="P11:T14"/>
  </mergeCells>
  <pageMargins left="0.78740157480314965" right="0.78740157480314965" top="0.78740157480314965" bottom="1.0340393700787402" header="0.78740157480314965" footer="0.78740157480314965"/>
  <pageSetup paperSize="9" orientation="landscape" horizontalDpi="0" verticalDpi="0"/>
  <headerFooter alignWithMargins="0">
    <oddFooter xml:space="preserve">&amp;L&amp;"Arial"&amp;10 Emissão: 
13/11/2025 11:29:58 &amp;C&amp;R&amp;"Arial"&amp;10 Pág 
&amp;P 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AG119"/>
  <sheetViews>
    <sheetView showGridLines="0" workbookViewId="0">
      <pane ySplit="22" topLeftCell="A53" activePane="bottomLeft" state="frozenSplit"/>
      <selection pane="bottomLeft" activeCell="D53" sqref="D53:G53"/>
    </sheetView>
  </sheetViews>
  <sheetFormatPr defaultRowHeight="13.2" x14ac:dyDescent="0.25"/>
  <cols>
    <col min="1" max="1" width="0.5546875" style="146" customWidth="1"/>
    <col min="2" max="2" width="1.33203125" style="146" customWidth="1"/>
    <col min="3" max="3" width="9.5546875" style="146" customWidth="1"/>
    <col min="4" max="4" width="5.88671875" style="146" customWidth="1"/>
    <col min="5" max="5" width="5.6640625" style="146" customWidth="1"/>
    <col min="6" max="6" width="15.6640625" style="146" customWidth="1"/>
    <col min="7" max="7" width="9.5546875" style="146" customWidth="1"/>
    <col min="8" max="8" width="1.6640625" style="146" customWidth="1"/>
    <col min="9" max="9" width="0.44140625" style="146" customWidth="1"/>
    <col min="10" max="10" width="3.88671875" style="146" customWidth="1"/>
    <col min="11" max="11" width="10.6640625" style="146" customWidth="1"/>
    <col min="12" max="12" width="8.33203125" style="146" customWidth="1"/>
    <col min="13" max="13" width="1.6640625" style="146" customWidth="1"/>
    <col min="14" max="14" width="4.88671875" style="146" customWidth="1"/>
    <col min="15" max="15" width="2.44140625" style="146" customWidth="1"/>
    <col min="16" max="16" width="1.109375" style="146" customWidth="1"/>
    <col min="17" max="17" width="1" style="146" customWidth="1"/>
    <col min="18" max="18" width="13.6640625" style="146" customWidth="1"/>
    <col min="19" max="19" width="3.88671875" style="146" customWidth="1"/>
    <col min="20" max="20" width="0.33203125" style="146" customWidth="1"/>
    <col min="21" max="21" width="0.109375" style="146" customWidth="1"/>
    <col min="22" max="22" width="0.5546875" style="146" customWidth="1"/>
    <col min="23" max="23" width="0.33203125" style="146" customWidth="1"/>
    <col min="24" max="24" width="0.109375" style="146" customWidth="1"/>
    <col min="25" max="25" width="5.5546875" style="146" customWidth="1"/>
    <col min="26" max="26" width="7.33203125" style="146" customWidth="1"/>
    <col min="27" max="27" width="0.44140625" style="146" customWidth="1"/>
    <col min="28" max="28" width="0.109375" style="146" customWidth="1"/>
    <col min="29" max="29" width="1" style="146" customWidth="1"/>
    <col min="30" max="30" width="0.44140625" style="146" customWidth="1"/>
    <col min="31" max="31" width="6.88671875" style="146" customWidth="1"/>
    <col min="32" max="32" width="9.109375" style="146" customWidth="1"/>
    <col min="33" max="33" width="0.88671875" style="146" customWidth="1"/>
    <col min="34" max="34" width="0" style="146" hidden="1" customWidth="1"/>
    <col min="35" max="35" width="1.33203125" style="146" customWidth="1"/>
    <col min="36" max="256" width="8.88671875" style="146"/>
    <col min="257" max="257" width="0.5546875" style="146" customWidth="1"/>
    <col min="258" max="258" width="1.33203125" style="146" customWidth="1"/>
    <col min="259" max="259" width="9.5546875" style="146" customWidth="1"/>
    <col min="260" max="260" width="5.88671875" style="146" customWidth="1"/>
    <col min="261" max="261" width="5.6640625" style="146" customWidth="1"/>
    <col min="262" max="262" width="15.6640625" style="146" customWidth="1"/>
    <col min="263" max="263" width="9.5546875" style="146" customWidth="1"/>
    <col min="264" max="264" width="1.6640625" style="146" customWidth="1"/>
    <col min="265" max="265" width="0.44140625" style="146" customWidth="1"/>
    <col min="266" max="266" width="3.88671875" style="146" customWidth="1"/>
    <col min="267" max="267" width="10.6640625" style="146" customWidth="1"/>
    <col min="268" max="268" width="8.33203125" style="146" customWidth="1"/>
    <col min="269" max="269" width="1.6640625" style="146" customWidth="1"/>
    <col min="270" max="270" width="4.88671875" style="146" customWidth="1"/>
    <col min="271" max="271" width="2.44140625" style="146" customWidth="1"/>
    <col min="272" max="272" width="1.109375" style="146" customWidth="1"/>
    <col min="273" max="273" width="1" style="146" customWidth="1"/>
    <col min="274" max="274" width="13.6640625" style="146" customWidth="1"/>
    <col min="275" max="275" width="3.88671875" style="146" customWidth="1"/>
    <col min="276" max="276" width="0.33203125" style="146" customWidth="1"/>
    <col min="277" max="277" width="0.109375" style="146" customWidth="1"/>
    <col min="278" max="278" width="0.5546875" style="146" customWidth="1"/>
    <col min="279" max="279" width="0.33203125" style="146" customWidth="1"/>
    <col min="280" max="280" width="0.109375" style="146" customWidth="1"/>
    <col min="281" max="281" width="5.5546875" style="146" customWidth="1"/>
    <col min="282" max="282" width="7.33203125" style="146" customWidth="1"/>
    <col min="283" max="283" width="0.44140625" style="146" customWidth="1"/>
    <col min="284" max="284" width="0.109375" style="146" customWidth="1"/>
    <col min="285" max="285" width="1" style="146" customWidth="1"/>
    <col min="286" max="286" width="0.44140625" style="146" customWidth="1"/>
    <col min="287" max="287" width="6.88671875" style="146" customWidth="1"/>
    <col min="288" max="288" width="9.109375" style="146" customWidth="1"/>
    <col min="289" max="289" width="0.88671875" style="146" customWidth="1"/>
    <col min="290" max="290" width="0" style="146" hidden="1" customWidth="1"/>
    <col min="291" max="291" width="1.33203125" style="146" customWidth="1"/>
    <col min="292" max="512" width="8.88671875" style="146"/>
    <col min="513" max="513" width="0.5546875" style="146" customWidth="1"/>
    <col min="514" max="514" width="1.33203125" style="146" customWidth="1"/>
    <col min="515" max="515" width="9.5546875" style="146" customWidth="1"/>
    <col min="516" max="516" width="5.88671875" style="146" customWidth="1"/>
    <col min="517" max="517" width="5.6640625" style="146" customWidth="1"/>
    <col min="518" max="518" width="15.6640625" style="146" customWidth="1"/>
    <col min="519" max="519" width="9.5546875" style="146" customWidth="1"/>
    <col min="520" max="520" width="1.6640625" style="146" customWidth="1"/>
    <col min="521" max="521" width="0.44140625" style="146" customWidth="1"/>
    <col min="522" max="522" width="3.88671875" style="146" customWidth="1"/>
    <col min="523" max="523" width="10.6640625" style="146" customWidth="1"/>
    <col min="524" max="524" width="8.33203125" style="146" customWidth="1"/>
    <col min="525" max="525" width="1.6640625" style="146" customWidth="1"/>
    <col min="526" max="526" width="4.88671875" style="146" customWidth="1"/>
    <col min="527" max="527" width="2.44140625" style="146" customWidth="1"/>
    <col min="528" max="528" width="1.109375" style="146" customWidth="1"/>
    <col min="529" max="529" width="1" style="146" customWidth="1"/>
    <col min="530" max="530" width="13.6640625" style="146" customWidth="1"/>
    <col min="531" max="531" width="3.88671875" style="146" customWidth="1"/>
    <col min="532" max="532" width="0.33203125" style="146" customWidth="1"/>
    <col min="533" max="533" width="0.109375" style="146" customWidth="1"/>
    <col min="534" max="534" width="0.5546875" style="146" customWidth="1"/>
    <col min="535" max="535" width="0.33203125" style="146" customWidth="1"/>
    <col min="536" max="536" width="0.109375" style="146" customWidth="1"/>
    <col min="537" max="537" width="5.5546875" style="146" customWidth="1"/>
    <col min="538" max="538" width="7.33203125" style="146" customWidth="1"/>
    <col min="539" max="539" width="0.44140625" style="146" customWidth="1"/>
    <col min="540" max="540" width="0.109375" style="146" customWidth="1"/>
    <col min="541" max="541" width="1" style="146" customWidth="1"/>
    <col min="542" max="542" width="0.44140625" style="146" customWidth="1"/>
    <col min="543" max="543" width="6.88671875" style="146" customWidth="1"/>
    <col min="544" max="544" width="9.109375" style="146" customWidth="1"/>
    <col min="545" max="545" width="0.88671875" style="146" customWidth="1"/>
    <col min="546" max="546" width="0" style="146" hidden="1" customWidth="1"/>
    <col min="547" max="547" width="1.33203125" style="146" customWidth="1"/>
    <col min="548" max="768" width="8.88671875" style="146"/>
    <col min="769" max="769" width="0.5546875" style="146" customWidth="1"/>
    <col min="770" max="770" width="1.33203125" style="146" customWidth="1"/>
    <col min="771" max="771" width="9.5546875" style="146" customWidth="1"/>
    <col min="772" max="772" width="5.88671875" style="146" customWidth="1"/>
    <col min="773" max="773" width="5.6640625" style="146" customWidth="1"/>
    <col min="774" max="774" width="15.6640625" style="146" customWidth="1"/>
    <col min="775" max="775" width="9.5546875" style="146" customWidth="1"/>
    <col min="776" max="776" width="1.6640625" style="146" customWidth="1"/>
    <col min="777" max="777" width="0.44140625" style="146" customWidth="1"/>
    <col min="778" max="778" width="3.88671875" style="146" customWidth="1"/>
    <col min="779" max="779" width="10.6640625" style="146" customWidth="1"/>
    <col min="780" max="780" width="8.33203125" style="146" customWidth="1"/>
    <col min="781" max="781" width="1.6640625" style="146" customWidth="1"/>
    <col min="782" max="782" width="4.88671875" style="146" customWidth="1"/>
    <col min="783" max="783" width="2.44140625" style="146" customWidth="1"/>
    <col min="784" max="784" width="1.109375" style="146" customWidth="1"/>
    <col min="785" max="785" width="1" style="146" customWidth="1"/>
    <col min="786" max="786" width="13.6640625" style="146" customWidth="1"/>
    <col min="787" max="787" width="3.88671875" style="146" customWidth="1"/>
    <col min="788" max="788" width="0.33203125" style="146" customWidth="1"/>
    <col min="789" max="789" width="0.109375" style="146" customWidth="1"/>
    <col min="790" max="790" width="0.5546875" style="146" customWidth="1"/>
    <col min="791" max="791" width="0.33203125" style="146" customWidth="1"/>
    <col min="792" max="792" width="0.109375" style="146" customWidth="1"/>
    <col min="793" max="793" width="5.5546875" style="146" customWidth="1"/>
    <col min="794" max="794" width="7.33203125" style="146" customWidth="1"/>
    <col min="795" max="795" width="0.44140625" style="146" customWidth="1"/>
    <col min="796" max="796" width="0.109375" style="146" customWidth="1"/>
    <col min="797" max="797" width="1" style="146" customWidth="1"/>
    <col min="798" max="798" width="0.44140625" style="146" customWidth="1"/>
    <col min="799" max="799" width="6.88671875" style="146" customWidth="1"/>
    <col min="800" max="800" width="9.109375" style="146" customWidth="1"/>
    <col min="801" max="801" width="0.88671875" style="146" customWidth="1"/>
    <col min="802" max="802" width="0" style="146" hidden="1" customWidth="1"/>
    <col min="803" max="803" width="1.33203125" style="146" customWidth="1"/>
    <col min="804" max="1024" width="8.88671875" style="146"/>
    <col min="1025" max="1025" width="0.5546875" style="146" customWidth="1"/>
    <col min="1026" max="1026" width="1.33203125" style="146" customWidth="1"/>
    <col min="1027" max="1027" width="9.5546875" style="146" customWidth="1"/>
    <col min="1028" max="1028" width="5.88671875" style="146" customWidth="1"/>
    <col min="1029" max="1029" width="5.6640625" style="146" customWidth="1"/>
    <col min="1030" max="1030" width="15.6640625" style="146" customWidth="1"/>
    <col min="1031" max="1031" width="9.5546875" style="146" customWidth="1"/>
    <col min="1032" max="1032" width="1.6640625" style="146" customWidth="1"/>
    <col min="1033" max="1033" width="0.44140625" style="146" customWidth="1"/>
    <col min="1034" max="1034" width="3.88671875" style="146" customWidth="1"/>
    <col min="1035" max="1035" width="10.6640625" style="146" customWidth="1"/>
    <col min="1036" max="1036" width="8.33203125" style="146" customWidth="1"/>
    <col min="1037" max="1037" width="1.6640625" style="146" customWidth="1"/>
    <col min="1038" max="1038" width="4.88671875" style="146" customWidth="1"/>
    <col min="1039" max="1039" width="2.44140625" style="146" customWidth="1"/>
    <col min="1040" max="1040" width="1.109375" style="146" customWidth="1"/>
    <col min="1041" max="1041" width="1" style="146" customWidth="1"/>
    <col min="1042" max="1042" width="13.6640625" style="146" customWidth="1"/>
    <col min="1043" max="1043" width="3.88671875" style="146" customWidth="1"/>
    <col min="1044" max="1044" width="0.33203125" style="146" customWidth="1"/>
    <col min="1045" max="1045" width="0.109375" style="146" customWidth="1"/>
    <col min="1046" max="1046" width="0.5546875" style="146" customWidth="1"/>
    <col min="1047" max="1047" width="0.33203125" style="146" customWidth="1"/>
    <col min="1048" max="1048" width="0.109375" style="146" customWidth="1"/>
    <col min="1049" max="1049" width="5.5546875" style="146" customWidth="1"/>
    <col min="1050" max="1050" width="7.33203125" style="146" customWidth="1"/>
    <col min="1051" max="1051" width="0.44140625" style="146" customWidth="1"/>
    <col min="1052" max="1052" width="0.109375" style="146" customWidth="1"/>
    <col min="1053" max="1053" width="1" style="146" customWidth="1"/>
    <col min="1054" max="1054" width="0.44140625" style="146" customWidth="1"/>
    <col min="1055" max="1055" width="6.88671875" style="146" customWidth="1"/>
    <col min="1056" max="1056" width="9.109375" style="146" customWidth="1"/>
    <col min="1057" max="1057" width="0.88671875" style="146" customWidth="1"/>
    <col min="1058" max="1058" width="0" style="146" hidden="1" customWidth="1"/>
    <col min="1059" max="1059" width="1.33203125" style="146" customWidth="1"/>
    <col min="1060" max="1280" width="8.88671875" style="146"/>
    <col min="1281" max="1281" width="0.5546875" style="146" customWidth="1"/>
    <col min="1282" max="1282" width="1.33203125" style="146" customWidth="1"/>
    <col min="1283" max="1283" width="9.5546875" style="146" customWidth="1"/>
    <col min="1284" max="1284" width="5.88671875" style="146" customWidth="1"/>
    <col min="1285" max="1285" width="5.6640625" style="146" customWidth="1"/>
    <col min="1286" max="1286" width="15.6640625" style="146" customWidth="1"/>
    <col min="1287" max="1287" width="9.5546875" style="146" customWidth="1"/>
    <col min="1288" max="1288" width="1.6640625" style="146" customWidth="1"/>
    <col min="1289" max="1289" width="0.44140625" style="146" customWidth="1"/>
    <col min="1290" max="1290" width="3.88671875" style="146" customWidth="1"/>
    <col min="1291" max="1291" width="10.6640625" style="146" customWidth="1"/>
    <col min="1292" max="1292" width="8.33203125" style="146" customWidth="1"/>
    <col min="1293" max="1293" width="1.6640625" style="146" customWidth="1"/>
    <col min="1294" max="1294" width="4.88671875" style="146" customWidth="1"/>
    <col min="1295" max="1295" width="2.44140625" style="146" customWidth="1"/>
    <col min="1296" max="1296" width="1.109375" style="146" customWidth="1"/>
    <col min="1297" max="1297" width="1" style="146" customWidth="1"/>
    <col min="1298" max="1298" width="13.6640625" style="146" customWidth="1"/>
    <col min="1299" max="1299" width="3.88671875" style="146" customWidth="1"/>
    <col min="1300" max="1300" width="0.33203125" style="146" customWidth="1"/>
    <col min="1301" max="1301" width="0.109375" style="146" customWidth="1"/>
    <col min="1302" max="1302" width="0.5546875" style="146" customWidth="1"/>
    <col min="1303" max="1303" width="0.33203125" style="146" customWidth="1"/>
    <col min="1304" max="1304" width="0.109375" style="146" customWidth="1"/>
    <col min="1305" max="1305" width="5.5546875" style="146" customWidth="1"/>
    <col min="1306" max="1306" width="7.33203125" style="146" customWidth="1"/>
    <col min="1307" max="1307" width="0.44140625" style="146" customWidth="1"/>
    <col min="1308" max="1308" width="0.109375" style="146" customWidth="1"/>
    <col min="1309" max="1309" width="1" style="146" customWidth="1"/>
    <col min="1310" max="1310" width="0.44140625" style="146" customWidth="1"/>
    <col min="1311" max="1311" width="6.88671875" style="146" customWidth="1"/>
    <col min="1312" max="1312" width="9.109375" style="146" customWidth="1"/>
    <col min="1313" max="1313" width="0.88671875" style="146" customWidth="1"/>
    <col min="1314" max="1314" width="0" style="146" hidden="1" customWidth="1"/>
    <col min="1315" max="1315" width="1.33203125" style="146" customWidth="1"/>
    <col min="1316" max="1536" width="8.88671875" style="146"/>
    <col min="1537" max="1537" width="0.5546875" style="146" customWidth="1"/>
    <col min="1538" max="1538" width="1.33203125" style="146" customWidth="1"/>
    <col min="1539" max="1539" width="9.5546875" style="146" customWidth="1"/>
    <col min="1540" max="1540" width="5.88671875" style="146" customWidth="1"/>
    <col min="1541" max="1541" width="5.6640625" style="146" customWidth="1"/>
    <col min="1542" max="1542" width="15.6640625" style="146" customWidth="1"/>
    <col min="1543" max="1543" width="9.5546875" style="146" customWidth="1"/>
    <col min="1544" max="1544" width="1.6640625" style="146" customWidth="1"/>
    <col min="1545" max="1545" width="0.44140625" style="146" customWidth="1"/>
    <col min="1546" max="1546" width="3.88671875" style="146" customWidth="1"/>
    <col min="1547" max="1547" width="10.6640625" style="146" customWidth="1"/>
    <col min="1548" max="1548" width="8.33203125" style="146" customWidth="1"/>
    <col min="1549" max="1549" width="1.6640625" style="146" customWidth="1"/>
    <col min="1550" max="1550" width="4.88671875" style="146" customWidth="1"/>
    <col min="1551" max="1551" width="2.44140625" style="146" customWidth="1"/>
    <col min="1552" max="1552" width="1.109375" style="146" customWidth="1"/>
    <col min="1553" max="1553" width="1" style="146" customWidth="1"/>
    <col min="1554" max="1554" width="13.6640625" style="146" customWidth="1"/>
    <col min="1555" max="1555" width="3.88671875" style="146" customWidth="1"/>
    <col min="1556" max="1556" width="0.33203125" style="146" customWidth="1"/>
    <col min="1557" max="1557" width="0.109375" style="146" customWidth="1"/>
    <col min="1558" max="1558" width="0.5546875" style="146" customWidth="1"/>
    <col min="1559" max="1559" width="0.33203125" style="146" customWidth="1"/>
    <col min="1560" max="1560" width="0.109375" style="146" customWidth="1"/>
    <col min="1561" max="1561" width="5.5546875" style="146" customWidth="1"/>
    <col min="1562" max="1562" width="7.33203125" style="146" customWidth="1"/>
    <col min="1563" max="1563" width="0.44140625" style="146" customWidth="1"/>
    <col min="1564" max="1564" width="0.109375" style="146" customWidth="1"/>
    <col min="1565" max="1565" width="1" style="146" customWidth="1"/>
    <col min="1566" max="1566" width="0.44140625" style="146" customWidth="1"/>
    <col min="1567" max="1567" width="6.88671875" style="146" customWidth="1"/>
    <col min="1568" max="1568" width="9.109375" style="146" customWidth="1"/>
    <col min="1569" max="1569" width="0.88671875" style="146" customWidth="1"/>
    <col min="1570" max="1570" width="0" style="146" hidden="1" customWidth="1"/>
    <col min="1571" max="1571" width="1.33203125" style="146" customWidth="1"/>
    <col min="1572" max="1792" width="8.88671875" style="146"/>
    <col min="1793" max="1793" width="0.5546875" style="146" customWidth="1"/>
    <col min="1794" max="1794" width="1.33203125" style="146" customWidth="1"/>
    <col min="1795" max="1795" width="9.5546875" style="146" customWidth="1"/>
    <col min="1796" max="1796" width="5.88671875" style="146" customWidth="1"/>
    <col min="1797" max="1797" width="5.6640625" style="146" customWidth="1"/>
    <col min="1798" max="1798" width="15.6640625" style="146" customWidth="1"/>
    <col min="1799" max="1799" width="9.5546875" style="146" customWidth="1"/>
    <col min="1800" max="1800" width="1.6640625" style="146" customWidth="1"/>
    <col min="1801" max="1801" width="0.44140625" style="146" customWidth="1"/>
    <col min="1802" max="1802" width="3.88671875" style="146" customWidth="1"/>
    <col min="1803" max="1803" width="10.6640625" style="146" customWidth="1"/>
    <col min="1804" max="1804" width="8.33203125" style="146" customWidth="1"/>
    <col min="1805" max="1805" width="1.6640625" style="146" customWidth="1"/>
    <col min="1806" max="1806" width="4.88671875" style="146" customWidth="1"/>
    <col min="1807" max="1807" width="2.44140625" style="146" customWidth="1"/>
    <col min="1808" max="1808" width="1.109375" style="146" customWidth="1"/>
    <col min="1809" max="1809" width="1" style="146" customWidth="1"/>
    <col min="1810" max="1810" width="13.6640625" style="146" customWidth="1"/>
    <col min="1811" max="1811" width="3.88671875" style="146" customWidth="1"/>
    <col min="1812" max="1812" width="0.33203125" style="146" customWidth="1"/>
    <col min="1813" max="1813" width="0.109375" style="146" customWidth="1"/>
    <col min="1814" max="1814" width="0.5546875" style="146" customWidth="1"/>
    <col min="1815" max="1815" width="0.33203125" style="146" customWidth="1"/>
    <col min="1816" max="1816" width="0.109375" style="146" customWidth="1"/>
    <col min="1817" max="1817" width="5.5546875" style="146" customWidth="1"/>
    <col min="1818" max="1818" width="7.33203125" style="146" customWidth="1"/>
    <col min="1819" max="1819" width="0.44140625" style="146" customWidth="1"/>
    <col min="1820" max="1820" width="0.109375" style="146" customWidth="1"/>
    <col min="1821" max="1821" width="1" style="146" customWidth="1"/>
    <col min="1822" max="1822" width="0.44140625" style="146" customWidth="1"/>
    <col min="1823" max="1823" width="6.88671875" style="146" customWidth="1"/>
    <col min="1824" max="1824" width="9.109375" style="146" customWidth="1"/>
    <col min="1825" max="1825" width="0.88671875" style="146" customWidth="1"/>
    <col min="1826" max="1826" width="0" style="146" hidden="1" customWidth="1"/>
    <col min="1827" max="1827" width="1.33203125" style="146" customWidth="1"/>
    <col min="1828" max="2048" width="8.88671875" style="146"/>
    <col min="2049" max="2049" width="0.5546875" style="146" customWidth="1"/>
    <col min="2050" max="2050" width="1.33203125" style="146" customWidth="1"/>
    <col min="2051" max="2051" width="9.5546875" style="146" customWidth="1"/>
    <col min="2052" max="2052" width="5.88671875" style="146" customWidth="1"/>
    <col min="2053" max="2053" width="5.6640625" style="146" customWidth="1"/>
    <col min="2054" max="2054" width="15.6640625" style="146" customWidth="1"/>
    <col min="2055" max="2055" width="9.5546875" style="146" customWidth="1"/>
    <col min="2056" max="2056" width="1.6640625" style="146" customWidth="1"/>
    <col min="2057" max="2057" width="0.44140625" style="146" customWidth="1"/>
    <col min="2058" max="2058" width="3.88671875" style="146" customWidth="1"/>
    <col min="2059" max="2059" width="10.6640625" style="146" customWidth="1"/>
    <col min="2060" max="2060" width="8.33203125" style="146" customWidth="1"/>
    <col min="2061" max="2061" width="1.6640625" style="146" customWidth="1"/>
    <col min="2062" max="2062" width="4.88671875" style="146" customWidth="1"/>
    <col min="2063" max="2063" width="2.44140625" style="146" customWidth="1"/>
    <col min="2064" max="2064" width="1.109375" style="146" customWidth="1"/>
    <col min="2065" max="2065" width="1" style="146" customWidth="1"/>
    <col min="2066" max="2066" width="13.6640625" style="146" customWidth="1"/>
    <col min="2067" max="2067" width="3.88671875" style="146" customWidth="1"/>
    <col min="2068" max="2068" width="0.33203125" style="146" customWidth="1"/>
    <col min="2069" max="2069" width="0.109375" style="146" customWidth="1"/>
    <col min="2070" max="2070" width="0.5546875" style="146" customWidth="1"/>
    <col min="2071" max="2071" width="0.33203125" style="146" customWidth="1"/>
    <col min="2072" max="2072" width="0.109375" style="146" customWidth="1"/>
    <col min="2073" max="2073" width="5.5546875" style="146" customWidth="1"/>
    <col min="2074" max="2074" width="7.33203125" style="146" customWidth="1"/>
    <col min="2075" max="2075" width="0.44140625" style="146" customWidth="1"/>
    <col min="2076" max="2076" width="0.109375" style="146" customWidth="1"/>
    <col min="2077" max="2077" width="1" style="146" customWidth="1"/>
    <col min="2078" max="2078" width="0.44140625" style="146" customWidth="1"/>
    <col min="2079" max="2079" width="6.88671875" style="146" customWidth="1"/>
    <col min="2080" max="2080" width="9.109375" style="146" customWidth="1"/>
    <col min="2081" max="2081" width="0.88671875" style="146" customWidth="1"/>
    <col min="2082" max="2082" width="0" style="146" hidden="1" customWidth="1"/>
    <col min="2083" max="2083" width="1.33203125" style="146" customWidth="1"/>
    <col min="2084" max="2304" width="8.88671875" style="146"/>
    <col min="2305" max="2305" width="0.5546875" style="146" customWidth="1"/>
    <col min="2306" max="2306" width="1.33203125" style="146" customWidth="1"/>
    <col min="2307" max="2307" width="9.5546875" style="146" customWidth="1"/>
    <col min="2308" max="2308" width="5.88671875" style="146" customWidth="1"/>
    <col min="2309" max="2309" width="5.6640625" style="146" customWidth="1"/>
    <col min="2310" max="2310" width="15.6640625" style="146" customWidth="1"/>
    <col min="2311" max="2311" width="9.5546875" style="146" customWidth="1"/>
    <col min="2312" max="2312" width="1.6640625" style="146" customWidth="1"/>
    <col min="2313" max="2313" width="0.44140625" style="146" customWidth="1"/>
    <col min="2314" max="2314" width="3.88671875" style="146" customWidth="1"/>
    <col min="2315" max="2315" width="10.6640625" style="146" customWidth="1"/>
    <col min="2316" max="2316" width="8.33203125" style="146" customWidth="1"/>
    <col min="2317" max="2317" width="1.6640625" style="146" customWidth="1"/>
    <col min="2318" max="2318" width="4.88671875" style="146" customWidth="1"/>
    <col min="2319" max="2319" width="2.44140625" style="146" customWidth="1"/>
    <col min="2320" max="2320" width="1.109375" style="146" customWidth="1"/>
    <col min="2321" max="2321" width="1" style="146" customWidth="1"/>
    <col min="2322" max="2322" width="13.6640625" style="146" customWidth="1"/>
    <col min="2323" max="2323" width="3.88671875" style="146" customWidth="1"/>
    <col min="2324" max="2324" width="0.33203125" style="146" customWidth="1"/>
    <col min="2325" max="2325" width="0.109375" style="146" customWidth="1"/>
    <col min="2326" max="2326" width="0.5546875" style="146" customWidth="1"/>
    <col min="2327" max="2327" width="0.33203125" style="146" customWidth="1"/>
    <col min="2328" max="2328" width="0.109375" style="146" customWidth="1"/>
    <col min="2329" max="2329" width="5.5546875" style="146" customWidth="1"/>
    <col min="2330" max="2330" width="7.33203125" style="146" customWidth="1"/>
    <col min="2331" max="2331" width="0.44140625" style="146" customWidth="1"/>
    <col min="2332" max="2332" width="0.109375" style="146" customWidth="1"/>
    <col min="2333" max="2333" width="1" style="146" customWidth="1"/>
    <col min="2334" max="2334" width="0.44140625" style="146" customWidth="1"/>
    <col min="2335" max="2335" width="6.88671875" style="146" customWidth="1"/>
    <col min="2336" max="2336" width="9.109375" style="146" customWidth="1"/>
    <col min="2337" max="2337" width="0.88671875" style="146" customWidth="1"/>
    <col min="2338" max="2338" width="0" style="146" hidden="1" customWidth="1"/>
    <col min="2339" max="2339" width="1.33203125" style="146" customWidth="1"/>
    <col min="2340" max="2560" width="8.88671875" style="146"/>
    <col min="2561" max="2561" width="0.5546875" style="146" customWidth="1"/>
    <col min="2562" max="2562" width="1.33203125" style="146" customWidth="1"/>
    <col min="2563" max="2563" width="9.5546875" style="146" customWidth="1"/>
    <col min="2564" max="2564" width="5.88671875" style="146" customWidth="1"/>
    <col min="2565" max="2565" width="5.6640625" style="146" customWidth="1"/>
    <col min="2566" max="2566" width="15.6640625" style="146" customWidth="1"/>
    <col min="2567" max="2567" width="9.5546875" style="146" customWidth="1"/>
    <col min="2568" max="2568" width="1.6640625" style="146" customWidth="1"/>
    <col min="2569" max="2569" width="0.44140625" style="146" customWidth="1"/>
    <col min="2570" max="2570" width="3.88671875" style="146" customWidth="1"/>
    <col min="2571" max="2571" width="10.6640625" style="146" customWidth="1"/>
    <col min="2572" max="2572" width="8.33203125" style="146" customWidth="1"/>
    <col min="2573" max="2573" width="1.6640625" style="146" customWidth="1"/>
    <col min="2574" max="2574" width="4.88671875" style="146" customWidth="1"/>
    <col min="2575" max="2575" width="2.44140625" style="146" customWidth="1"/>
    <col min="2576" max="2576" width="1.109375" style="146" customWidth="1"/>
    <col min="2577" max="2577" width="1" style="146" customWidth="1"/>
    <col min="2578" max="2578" width="13.6640625" style="146" customWidth="1"/>
    <col min="2579" max="2579" width="3.88671875" style="146" customWidth="1"/>
    <col min="2580" max="2580" width="0.33203125" style="146" customWidth="1"/>
    <col min="2581" max="2581" width="0.109375" style="146" customWidth="1"/>
    <col min="2582" max="2582" width="0.5546875" style="146" customWidth="1"/>
    <col min="2583" max="2583" width="0.33203125" style="146" customWidth="1"/>
    <col min="2584" max="2584" width="0.109375" style="146" customWidth="1"/>
    <col min="2585" max="2585" width="5.5546875" style="146" customWidth="1"/>
    <col min="2586" max="2586" width="7.33203125" style="146" customWidth="1"/>
    <col min="2587" max="2587" width="0.44140625" style="146" customWidth="1"/>
    <col min="2588" max="2588" width="0.109375" style="146" customWidth="1"/>
    <col min="2589" max="2589" width="1" style="146" customWidth="1"/>
    <col min="2590" max="2590" width="0.44140625" style="146" customWidth="1"/>
    <col min="2591" max="2591" width="6.88671875" style="146" customWidth="1"/>
    <col min="2592" max="2592" width="9.109375" style="146" customWidth="1"/>
    <col min="2593" max="2593" width="0.88671875" style="146" customWidth="1"/>
    <col min="2594" max="2594" width="0" style="146" hidden="1" customWidth="1"/>
    <col min="2595" max="2595" width="1.33203125" style="146" customWidth="1"/>
    <col min="2596" max="2816" width="8.88671875" style="146"/>
    <col min="2817" max="2817" width="0.5546875" style="146" customWidth="1"/>
    <col min="2818" max="2818" width="1.33203125" style="146" customWidth="1"/>
    <col min="2819" max="2819" width="9.5546875" style="146" customWidth="1"/>
    <col min="2820" max="2820" width="5.88671875" style="146" customWidth="1"/>
    <col min="2821" max="2821" width="5.6640625" style="146" customWidth="1"/>
    <col min="2822" max="2822" width="15.6640625" style="146" customWidth="1"/>
    <col min="2823" max="2823" width="9.5546875" style="146" customWidth="1"/>
    <col min="2824" max="2824" width="1.6640625" style="146" customWidth="1"/>
    <col min="2825" max="2825" width="0.44140625" style="146" customWidth="1"/>
    <col min="2826" max="2826" width="3.88671875" style="146" customWidth="1"/>
    <col min="2827" max="2827" width="10.6640625" style="146" customWidth="1"/>
    <col min="2828" max="2828" width="8.33203125" style="146" customWidth="1"/>
    <col min="2829" max="2829" width="1.6640625" style="146" customWidth="1"/>
    <col min="2830" max="2830" width="4.88671875" style="146" customWidth="1"/>
    <col min="2831" max="2831" width="2.44140625" style="146" customWidth="1"/>
    <col min="2832" max="2832" width="1.109375" style="146" customWidth="1"/>
    <col min="2833" max="2833" width="1" style="146" customWidth="1"/>
    <col min="2834" max="2834" width="13.6640625" style="146" customWidth="1"/>
    <col min="2835" max="2835" width="3.88671875" style="146" customWidth="1"/>
    <col min="2836" max="2836" width="0.33203125" style="146" customWidth="1"/>
    <col min="2837" max="2837" width="0.109375" style="146" customWidth="1"/>
    <col min="2838" max="2838" width="0.5546875" style="146" customWidth="1"/>
    <col min="2839" max="2839" width="0.33203125" style="146" customWidth="1"/>
    <col min="2840" max="2840" width="0.109375" style="146" customWidth="1"/>
    <col min="2841" max="2841" width="5.5546875" style="146" customWidth="1"/>
    <col min="2842" max="2842" width="7.33203125" style="146" customWidth="1"/>
    <col min="2843" max="2843" width="0.44140625" style="146" customWidth="1"/>
    <col min="2844" max="2844" width="0.109375" style="146" customWidth="1"/>
    <col min="2845" max="2845" width="1" style="146" customWidth="1"/>
    <col min="2846" max="2846" width="0.44140625" style="146" customWidth="1"/>
    <col min="2847" max="2847" width="6.88671875" style="146" customWidth="1"/>
    <col min="2848" max="2848" width="9.109375" style="146" customWidth="1"/>
    <col min="2849" max="2849" width="0.88671875" style="146" customWidth="1"/>
    <col min="2850" max="2850" width="0" style="146" hidden="1" customWidth="1"/>
    <col min="2851" max="2851" width="1.33203125" style="146" customWidth="1"/>
    <col min="2852" max="3072" width="8.88671875" style="146"/>
    <col min="3073" max="3073" width="0.5546875" style="146" customWidth="1"/>
    <col min="3074" max="3074" width="1.33203125" style="146" customWidth="1"/>
    <col min="3075" max="3075" width="9.5546875" style="146" customWidth="1"/>
    <col min="3076" max="3076" width="5.88671875" style="146" customWidth="1"/>
    <col min="3077" max="3077" width="5.6640625" style="146" customWidth="1"/>
    <col min="3078" max="3078" width="15.6640625" style="146" customWidth="1"/>
    <col min="3079" max="3079" width="9.5546875" style="146" customWidth="1"/>
    <col min="3080" max="3080" width="1.6640625" style="146" customWidth="1"/>
    <col min="3081" max="3081" width="0.44140625" style="146" customWidth="1"/>
    <col min="3082" max="3082" width="3.88671875" style="146" customWidth="1"/>
    <col min="3083" max="3083" width="10.6640625" style="146" customWidth="1"/>
    <col min="3084" max="3084" width="8.33203125" style="146" customWidth="1"/>
    <col min="3085" max="3085" width="1.6640625" style="146" customWidth="1"/>
    <col min="3086" max="3086" width="4.88671875" style="146" customWidth="1"/>
    <col min="3087" max="3087" width="2.44140625" style="146" customWidth="1"/>
    <col min="3088" max="3088" width="1.109375" style="146" customWidth="1"/>
    <col min="3089" max="3089" width="1" style="146" customWidth="1"/>
    <col min="3090" max="3090" width="13.6640625" style="146" customWidth="1"/>
    <col min="3091" max="3091" width="3.88671875" style="146" customWidth="1"/>
    <col min="3092" max="3092" width="0.33203125" style="146" customWidth="1"/>
    <col min="3093" max="3093" width="0.109375" style="146" customWidth="1"/>
    <col min="3094" max="3094" width="0.5546875" style="146" customWidth="1"/>
    <col min="3095" max="3095" width="0.33203125" style="146" customWidth="1"/>
    <col min="3096" max="3096" width="0.109375" style="146" customWidth="1"/>
    <col min="3097" max="3097" width="5.5546875" style="146" customWidth="1"/>
    <col min="3098" max="3098" width="7.33203125" style="146" customWidth="1"/>
    <col min="3099" max="3099" width="0.44140625" style="146" customWidth="1"/>
    <col min="3100" max="3100" width="0.109375" style="146" customWidth="1"/>
    <col min="3101" max="3101" width="1" style="146" customWidth="1"/>
    <col min="3102" max="3102" width="0.44140625" style="146" customWidth="1"/>
    <col min="3103" max="3103" width="6.88671875" style="146" customWidth="1"/>
    <col min="3104" max="3104" width="9.109375" style="146" customWidth="1"/>
    <col min="3105" max="3105" width="0.88671875" style="146" customWidth="1"/>
    <col min="3106" max="3106" width="0" style="146" hidden="1" customWidth="1"/>
    <col min="3107" max="3107" width="1.33203125" style="146" customWidth="1"/>
    <col min="3108" max="3328" width="8.88671875" style="146"/>
    <col min="3329" max="3329" width="0.5546875" style="146" customWidth="1"/>
    <col min="3330" max="3330" width="1.33203125" style="146" customWidth="1"/>
    <col min="3331" max="3331" width="9.5546875" style="146" customWidth="1"/>
    <col min="3332" max="3332" width="5.88671875" style="146" customWidth="1"/>
    <col min="3333" max="3333" width="5.6640625" style="146" customWidth="1"/>
    <col min="3334" max="3334" width="15.6640625" style="146" customWidth="1"/>
    <col min="3335" max="3335" width="9.5546875" style="146" customWidth="1"/>
    <col min="3336" max="3336" width="1.6640625" style="146" customWidth="1"/>
    <col min="3337" max="3337" width="0.44140625" style="146" customWidth="1"/>
    <col min="3338" max="3338" width="3.88671875" style="146" customWidth="1"/>
    <col min="3339" max="3339" width="10.6640625" style="146" customWidth="1"/>
    <col min="3340" max="3340" width="8.33203125" style="146" customWidth="1"/>
    <col min="3341" max="3341" width="1.6640625" style="146" customWidth="1"/>
    <col min="3342" max="3342" width="4.88671875" style="146" customWidth="1"/>
    <col min="3343" max="3343" width="2.44140625" style="146" customWidth="1"/>
    <col min="3344" max="3344" width="1.109375" style="146" customWidth="1"/>
    <col min="3345" max="3345" width="1" style="146" customWidth="1"/>
    <col min="3346" max="3346" width="13.6640625" style="146" customWidth="1"/>
    <col min="3347" max="3347" width="3.88671875" style="146" customWidth="1"/>
    <col min="3348" max="3348" width="0.33203125" style="146" customWidth="1"/>
    <col min="3349" max="3349" width="0.109375" style="146" customWidth="1"/>
    <col min="3350" max="3350" width="0.5546875" style="146" customWidth="1"/>
    <col min="3351" max="3351" width="0.33203125" style="146" customWidth="1"/>
    <col min="3352" max="3352" width="0.109375" style="146" customWidth="1"/>
    <col min="3353" max="3353" width="5.5546875" style="146" customWidth="1"/>
    <col min="3354" max="3354" width="7.33203125" style="146" customWidth="1"/>
    <col min="3355" max="3355" width="0.44140625" style="146" customWidth="1"/>
    <col min="3356" max="3356" width="0.109375" style="146" customWidth="1"/>
    <col min="3357" max="3357" width="1" style="146" customWidth="1"/>
    <col min="3358" max="3358" width="0.44140625" style="146" customWidth="1"/>
    <col min="3359" max="3359" width="6.88671875" style="146" customWidth="1"/>
    <col min="3360" max="3360" width="9.109375" style="146" customWidth="1"/>
    <col min="3361" max="3361" width="0.88671875" style="146" customWidth="1"/>
    <col min="3362" max="3362" width="0" style="146" hidden="1" customWidth="1"/>
    <col min="3363" max="3363" width="1.33203125" style="146" customWidth="1"/>
    <col min="3364" max="3584" width="8.88671875" style="146"/>
    <col min="3585" max="3585" width="0.5546875" style="146" customWidth="1"/>
    <col min="3586" max="3586" width="1.33203125" style="146" customWidth="1"/>
    <col min="3587" max="3587" width="9.5546875" style="146" customWidth="1"/>
    <col min="3588" max="3588" width="5.88671875" style="146" customWidth="1"/>
    <col min="3589" max="3589" width="5.6640625" style="146" customWidth="1"/>
    <col min="3590" max="3590" width="15.6640625" style="146" customWidth="1"/>
    <col min="3591" max="3591" width="9.5546875" style="146" customWidth="1"/>
    <col min="3592" max="3592" width="1.6640625" style="146" customWidth="1"/>
    <col min="3593" max="3593" width="0.44140625" style="146" customWidth="1"/>
    <col min="3594" max="3594" width="3.88671875" style="146" customWidth="1"/>
    <col min="3595" max="3595" width="10.6640625" style="146" customWidth="1"/>
    <col min="3596" max="3596" width="8.33203125" style="146" customWidth="1"/>
    <col min="3597" max="3597" width="1.6640625" style="146" customWidth="1"/>
    <col min="3598" max="3598" width="4.88671875" style="146" customWidth="1"/>
    <col min="3599" max="3599" width="2.44140625" style="146" customWidth="1"/>
    <col min="3600" max="3600" width="1.109375" style="146" customWidth="1"/>
    <col min="3601" max="3601" width="1" style="146" customWidth="1"/>
    <col min="3602" max="3602" width="13.6640625" style="146" customWidth="1"/>
    <col min="3603" max="3603" width="3.88671875" style="146" customWidth="1"/>
    <col min="3604" max="3604" width="0.33203125" style="146" customWidth="1"/>
    <col min="3605" max="3605" width="0.109375" style="146" customWidth="1"/>
    <col min="3606" max="3606" width="0.5546875" style="146" customWidth="1"/>
    <col min="3607" max="3607" width="0.33203125" style="146" customWidth="1"/>
    <col min="3608" max="3608" width="0.109375" style="146" customWidth="1"/>
    <col min="3609" max="3609" width="5.5546875" style="146" customWidth="1"/>
    <col min="3610" max="3610" width="7.33203125" style="146" customWidth="1"/>
    <col min="3611" max="3611" width="0.44140625" style="146" customWidth="1"/>
    <col min="3612" max="3612" width="0.109375" style="146" customWidth="1"/>
    <col min="3613" max="3613" width="1" style="146" customWidth="1"/>
    <col min="3614" max="3614" width="0.44140625" style="146" customWidth="1"/>
    <col min="3615" max="3615" width="6.88671875" style="146" customWidth="1"/>
    <col min="3616" max="3616" width="9.109375" style="146" customWidth="1"/>
    <col min="3617" max="3617" width="0.88671875" style="146" customWidth="1"/>
    <col min="3618" max="3618" width="0" style="146" hidden="1" customWidth="1"/>
    <col min="3619" max="3619" width="1.33203125" style="146" customWidth="1"/>
    <col min="3620" max="3840" width="8.88671875" style="146"/>
    <col min="3841" max="3841" width="0.5546875" style="146" customWidth="1"/>
    <col min="3842" max="3842" width="1.33203125" style="146" customWidth="1"/>
    <col min="3843" max="3843" width="9.5546875" style="146" customWidth="1"/>
    <col min="3844" max="3844" width="5.88671875" style="146" customWidth="1"/>
    <col min="3845" max="3845" width="5.6640625" style="146" customWidth="1"/>
    <col min="3846" max="3846" width="15.6640625" style="146" customWidth="1"/>
    <col min="3847" max="3847" width="9.5546875" style="146" customWidth="1"/>
    <col min="3848" max="3848" width="1.6640625" style="146" customWidth="1"/>
    <col min="3849" max="3849" width="0.44140625" style="146" customWidth="1"/>
    <col min="3850" max="3850" width="3.88671875" style="146" customWidth="1"/>
    <col min="3851" max="3851" width="10.6640625" style="146" customWidth="1"/>
    <col min="3852" max="3852" width="8.33203125" style="146" customWidth="1"/>
    <col min="3853" max="3853" width="1.6640625" style="146" customWidth="1"/>
    <col min="3854" max="3854" width="4.88671875" style="146" customWidth="1"/>
    <col min="3855" max="3855" width="2.44140625" style="146" customWidth="1"/>
    <col min="3856" max="3856" width="1.109375" style="146" customWidth="1"/>
    <col min="3857" max="3857" width="1" style="146" customWidth="1"/>
    <col min="3858" max="3858" width="13.6640625" style="146" customWidth="1"/>
    <col min="3859" max="3859" width="3.88671875" style="146" customWidth="1"/>
    <col min="3860" max="3860" width="0.33203125" style="146" customWidth="1"/>
    <col min="3861" max="3861" width="0.109375" style="146" customWidth="1"/>
    <col min="3862" max="3862" width="0.5546875" style="146" customWidth="1"/>
    <col min="3863" max="3863" width="0.33203125" style="146" customWidth="1"/>
    <col min="3864" max="3864" width="0.109375" style="146" customWidth="1"/>
    <col min="3865" max="3865" width="5.5546875" style="146" customWidth="1"/>
    <col min="3866" max="3866" width="7.33203125" style="146" customWidth="1"/>
    <col min="3867" max="3867" width="0.44140625" style="146" customWidth="1"/>
    <col min="3868" max="3868" width="0.109375" style="146" customWidth="1"/>
    <col min="3869" max="3869" width="1" style="146" customWidth="1"/>
    <col min="3870" max="3870" width="0.44140625" style="146" customWidth="1"/>
    <col min="3871" max="3871" width="6.88671875" style="146" customWidth="1"/>
    <col min="3872" max="3872" width="9.109375" style="146" customWidth="1"/>
    <col min="3873" max="3873" width="0.88671875" style="146" customWidth="1"/>
    <col min="3874" max="3874" width="0" style="146" hidden="1" customWidth="1"/>
    <col min="3875" max="3875" width="1.33203125" style="146" customWidth="1"/>
    <col min="3876" max="4096" width="8.88671875" style="146"/>
    <col min="4097" max="4097" width="0.5546875" style="146" customWidth="1"/>
    <col min="4098" max="4098" width="1.33203125" style="146" customWidth="1"/>
    <col min="4099" max="4099" width="9.5546875" style="146" customWidth="1"/>
    <col min="4100" max="4100" width="5.88671875" style="146" customWidth="1"/>
    <col min="4101" max="4101" width="5.6640625" style="146" customWidth="1"/>
    <col min="4102" max="4102" width="15.6640625" style="146" customWidth="1"/>
    <col min="4103" max="4103" width="9.5546875" style="146" customWidth="1"/>
    <col min="4104" max="4104" width="1.6640625" style="146" customWidth="1"/>
    <col min="4105" max="4105" width="0.44140625" style="146" customWidth="1"/>
    <col min="4106" max="4106" width="3.88671875" style="146" customWidth="1"/>
    <col min="4107" max="4107" width="10.6640625" style="146" customWidth="1"/>
    <col min="4108" max="4108" width="8.33203125" style="146" customWidth="1"/>
    <col min="4109" max="4109" width="1.6640625" style="146" customWidth="1"/>
    <col min="4110" max="4110" width="4.88671875" style="146" customWidth="1"/>
    <col min="4111" max="4111" width="2.44140625" style="146" customWidth="1"/>
    <col min="4112" max="4112" width="1.109375" style="146" customWidth="1"/>
    <col min="4113" max="4113" width="1" style="146" customWidth="1"/>
    <col min="4114" max="4114" width="13.6640625" style="146" customWidth="1"/>
    <col min="4115" max="4115" width="3.88671875" style="146" customWidth="1"/>
    <col min="4116" max="4116" width="0.33203125" style="146" customWidth="1"/>
    <col min="4117" max="4117" width="0.109375" style="146" customWidth="1"/>
    <col min="4118" max="4118" width="0.5546875" style="146" customWidth="1"/>
    <col min="4119" max="4119" width="0.33203125" style="146" customWidth="1"/>
    <col min="4120" max="4120" width="0.109375" style="146" customWidth="1"/>
    <col min="4121" max="4121" width="5.5546875" style="146" customWidth="1"/>
    <col min="4122" max="4122" width="7.33203125" style="146" customWidth="1"/>
    <col min="4123" max="4123" width="0.44140625" style="146" customWidth="1"/>
    <col min="4124" max="4124" width="0.109375" style="146" customWidth="1"/>
    <col min="4125" max="4125" width="1" style="146" customWidth="1"/>
    <col min="4126" max="4126" width="0.44140625" style="146" customWidth="1"/>
    <col min="4127" max="4127" width="6.88671875" style="146" customWidth="1"/>
    <col min="4128" max="4128" width="9.109375" style="146" customWidth="1"/>
    <col min="4129" max="4129" width="0.88671875" style="146" customWidth="1"/>
    <col min="4130" max="4130" width="0" style="146" hidden="1" customWidth="1"/>
    <col min="4131" max="4131" width="1.33203125" style="146" customWidth="1"/>
    <col min="4132" max="4352" width="8.88671875" style="146"/>
    <col min="4353" max="4353" width="0.5546875" style="146" customWidth="1"/>
    <col min="4354" max="4354" width="1.33203125" style="146" customWidth="1"/>
    <col min="4355" max="4355" width="9.5546875" style="146" customWidth="1"/>
    <col min="4356" max="4356" width="5.88671875" style="146" customWidth="1"/>
    <col min="4357" max="4357" width="5.6640625" style="146" customWidth="1"/>
    <col min="4358" max="4358" width="15.6640625" style="146" customWidth="1"/>
    <col min="4359" max="4359" width="9.5546875" style="146" customWidth="1"/>
    <col min="4360" max="4360" width="1.6640625" style="146" customWidth="1"/>
    <col min="4361" max="4361" width="0.44140625" style="146" customWidth="1"/>
    <col min="4362" max="4362" width="3.88671875" style="146" customWidth="1"/>
    <col min="4363" max="4363" width="10.6640625" style="146" customWidth="1"/>
    <col min="4364" max="4364" width="8.33203125" style="146" customWidth="1"/>
    <col min="4365" max="4365" width="1.6640625" style="146" customWidth="1"/>
    <col min="4366" max="4366" width="4.88671875" style="146" customWidth="1"/>
    <col min="4367" max="4367" width="2.44140625" style="146" customWidth="1"/>
    <col min="4368" max="4368" width="1.109375" style="146" customWidth="1"/>
    <col min="4369" max="4369" width="1" style="146" customWidth="1"/>
    <col min="4370" max="4370" width="13.6640625" style="146" customWidth="1"/>
    <col min="4371" max="4371" width="3.88671875" style="146" customWidth="1"/>
    <col min="4372" max="4372" width="0.33203125" style="146" customWidth="1"/>
    <col min="4373" max="4373" width="0.109375" style="146" customWidth="1"/>
    <col min="4374" max="4374" width="0.5546875" style="146" customWidth="1"/>
    <col min="4375" max="4375" width="0.33203125" style="146" customWidth="1"/>
    <col min="4376" max="4376" width="0.109375" style="146" customWidth="1"/>
    <col min="4377" max="4377" width="5.5546875" style="146" customWidth="1"/>
    <col min="4378" max="4378" width="7.33203125" style="146" customWidth="1"/>
    <col min="4379" max="4379" width="0.44140625" style="146" customWidth="1"/>
    <col min="4380" max="4380" width="0.109375" style="146" customWidth="1"/>
    <col min="4381" max="4381" width="1" style="146" customWidth="1"/>
    <col min="4382" max="4382" width="0.44140625" style="146" customWidth="1"/>
    <col min="4383" max="4383" width="6.88671875" style="146" customWidth="1"/>
    <col min="4384" max="4384" width="9.109375" style="146" customWidth="1"/>
    <col min="4385" max="4385" width="0.88671875" style="146" customWidth="1"/>
    <col min="4386" max="4386" width="0" style="146" hidden="1" customWidth="1"/>
    <col min="4387" max="4387" width="1.33203125" style="146" customWidth="1"/>
    <col min="4388" max="4608" width="8.88671875" style="146"/>
    <col min="4609" max="4609" width="0.5546875" style="146" customWidth="1"/>
    <col min="4610" max="4610" width="1.33203125" style="146" customWidth="1"/>
    <col min="4611" max="4611" width="9.5546875" style="146" customWidth="1"/>
    <col min="4612" max="4612" width="5.88671875" style="146" customWidth="1"/>
    <col min="4613" max="4613" width="5.6640625" style="146" customWidth="1"/>
    <col min="4614" max="4614" width="15.6640625" style="146" customWidth="1"/>
    <col min="4615" max="4615" width="9.5546875" style="146" customWidth="1"/>
    <col min="4616" max="4616" width="1.6640625" style="146" customWidth="1"/>
    <col min="4617" max="4617" width="0.44140625" style="146" customWidth="1"/>
    <col min="4618" max="4618" width="3.88671875" style="146" customWidth="1"/>
    <col min="4619" max="4619" width="10.6640625" style="146" customWidth="1"/>
    <col min="4620" max="4620" width="8.33203125" style="146" customWidth="1"/>
    <col min="4621" max="4621" width="1.6640625" style="146" customWidth="1"/>
    <col min="4622" max="4622" width="4.88671875" style="146" customWidth="1"/>
    <col min="4623" max="4623" width="2.44140625" style="146" customWidth="1"/>
    <col min="4624" max="4624" width="1.109375" style="146" customWidth="1"/>
    <col min="4625" max="4625" width="1" style="146" customWidth="1"/>
    <col min="4626" max="4626" width="13.6640625" style="146" customWidth="1"/>
    <col min="4627" max="4627" width="3.88671875" style="146" customWidth="1"/>
    <col min="4628" max="4628" width="0.33203125" style="146" customWidth="1"/>
    <col min="4629" max="4629" width="0.109375" style="146" customWidth="1"/>
    <col min="4630" max="4630" width="0.5546875" style="146" customWidth="1"/>
    <col min="4631" max="4631" width="0.33203125" style="146" customWidth="1"/>
    <col min="4632" max="4632" width="0.109375" style="146" customWidth="1"/>
    <col min="4633" max="4633" width="5.5546875" style="146" customWidth="1"/>
    <col min="4634" max="4634" width="7.33203125" style="146" customWidth="1"/>
    <col min="4635" max="4635" width="0.44140625" style="146" customWidth="1"/>
    <col min="4636" max="4636" width="0.109375" style="146" customWidth="1"/>
    <col min="4637" max="4637" width="1" style="146" customWidth="1"/>
    <col min="4638" max="4638" width="0.44140625" style="146" customWidth="1"/>
    <col min="4639" max="4639" width="6.88671875" style="146" customWidth="1"/>
    <col min="4640" max="4640" width="9.109375" style="146" customWidth="1"/>
    <col min="4641" max="4641" width="0.88671875" style="146" customWidth="1"/>
    <col min="4642" max="4642" width="0" style="146" hidden="1" customWidth="1"/>
    <col min="4643" max="4643" width="1.33203125" style="146" customWidth="1"/>
    <col min="4644" max="4864" width="8.88671875" style="146"/>
    <col min="4865" max="4865" width="0.5546875" style="146" customWidth="1"/>
    <col min="4866" max="4866" width="1.33203125" style="146" customWidth="1"/>
    <col min="4867" max="4867" width="9.5546875" style="146" customWidth="1"/>
    <col min="4868" max="4868" width="5.88671875" style="146" customWidth="1"/>
    <col min="4869" max="4869" width="5.6640625" style="146" customWidth="1"/>
    <col min="4870" max="4870" width="15.6640625" style="146" customWidth="1"/>
    <col min="4871" max="4871" width="9.5546875" style="146" customWidth="1"/>
    <col min="4872" max="4872" width="1.6640625" style="146" customWidth="1"/>
    <col min="4873" max="4873" width="0.44140625" style="146" customWidth="1"/>
    <col min="4874" max="4874" width="3.88671875" style="146" customWidth="1"/>
    <col min="4875" max="4875" width="10.6640625" style="146" customWidth="1"/>
    <col min="4876" max="4876" width="8.33203125" style="146" customWidth="1"/>
    <col min="4877" max="4877" width="1.6640625" style="146" customWidth="1"/>
    <col min="4878" max="4878" width="4.88671875" style="146" customWidth="1"/>
    <col min="4879" max="4879" width="2.44140625" style="146" customWidth="1"/>
    <col min="4880" max="4880" width="1.109375" style="146" customWidth="1"/>
    <col min="4881" max="4881" width="1" style="146" customWidth="1"/>
    <col min="4882" max="4882" width="13.6640625" style="146" customWidth="1"/>
    <col min="4883" max="4883" width="3.88671875" style="146" customWidth="1"/>
    <col min="4884" max="4884" width="0.33203125" style="146" customWidth="1"/>
    <col min="4885" max="4885" width="0.109375" style="146" customWidth="1"/>
    <col min="4886" max="4886" width="0.5546875" style="146" customWidth="1"/>
    <col min="4887" max="4887" width="0.33203125" style="146" customWidth="1"/>
    <col min="4888" max="4888" width="0.109375" style="146" customWidth="1"/>
    <col min="4889" max="4889" width="5.5546875" style="146" customWidth="1"/>
    <col min="4890" max="4890" width="7.33203125" style="146" customWidth="1"/>
    <col min="4891" max="4891" width="0.44140625" style="146" customWidth="1"/>
    <col min="4892" max="4892" width="0.109375" style="146" customWidth="1"/>
    <col min="4893" max="4893" width="1" style="146" customWidth="1"/>
    <col min="4894" max="4894" width="0.44140625" style="146" customWidth="1"/>
    <col min="4895" max="4895" width="6.88671875" style="146" customWidth="1"/>
    <col min="4896" max="4896" width="9.109375" style="146" customWidth="1"/>
    <col min="4897" max="4897" width="0.88671875" style="146" customWidth="1"/>
    <col min="4898" max="4898" width="0" style="146" hidden="1" customWidth="1"/>
    <col min="4899" max="4899" width="1.33203125" style="146" customWidth="1"/>
    <col min="4900" max="5120" width="8.88671875" style="146"/>
    <col min="5121" max="5121" width="0.5546875" style="146" customWidth="1"/>
    <col min="5122" max="5122" width="1.33203125" style="146" customWidth="1"/>
    <col min="5123" max="5123" width="9.5546875" style="146" customWidth="1"/>
    <col min="5124" max="5124" width="5.88671875" style="146" customWidth="1"/>
    <col min="5125" max="5125" width="5.6640625" style="146" customWidth="1"/>
    <col min="5126" max="5126" width="15.6640625" style="146" customWidth="1"/>
    <col min="5127" max="5127" width="9.5546875" style="146" customWidth="1"/>
    <col min="5128" max="5128" width="1.6640625" style="146" customWidth="1"/>
    <col min="5129" max="5129" width="0.44140625" style="146" customWidth="1"/>
    <col min="5130" max="5130" width="3.88671875" style="146" customWidth="1"/>
    <col min="5131" max="5131" width="10.6640625" style="146" customWidth="1"/>
    <col min="5132" max="5132" width="8.33203125" style="146" customWidth="1"/>
    <col min="5133" max="5133" width="1.6640625" style="146" customWidth="1"/>
    <col min="5134" max="5134" width="4.88671875" style="146" customWidth="1"/>
    <col min="5135" max="5135" width="2.44140625" style="146" customWidth="1"/>
    <col min="5136" max="5136" width="1.109375" style="146" customWidth="1"/>
    <col min="5137" max="5137" width="1" style="146" customWidth="1"/>
    <col min="5138" max="5138" width="13.6640625" style="146" customWidth="1"/>
    <col min="5139" max="5139" width="3.88671875" style="146" customWidth="1"/>
    <col min="5140" max="5140" width="0.33203125" style="146" customWidth="1"/>
    <col min="5141" max="5141" width="0.109375" style="146" customWidth="1"/>
    <col min="5142" max="5142" width="0.5546875" style="146" customWidth="1"/>
    <col min="5143" max="5143" width="0.33203125" style="146" customWidth="1"/>
    <col min="5144" max="5144" width="0.109375" style="146" customWidth="1"/>
    <col min="5145" max="5145" width="5.5546875" style="146" customWidth="1"/>
    <col min="5146" max="5146" width="7.33203125" style="146" customWidth="1"/>
    <col min="5147" max="5147" width="0.44140625" style="146" customWidth="1"/>
    <col min="5148" max="5148" width="0.109375" style="146" customWidth="1"/>
    <col min="5149" max="5149" width="1" style="146" customWidth="1"/>
    <col min="5150" max="5150" width="0.44140625" style="146" customWidth="1"/>
    <col min="5151" max="5151" width="6.88671875" style="146" customWidth="1"/>
    <col min="5152" max="5152" width="9.109375" style="146" customWidth="1"/>
    <col min="5153" max="5153" width="0.88671875" style="146" customWidth="1"/>
    <col min="5154" max="5154" width="0" style="146" hidden="1" customWidth="1"/>
    <col min="5155" max="5155" width="1.33203125" style="146" customWidth="1"/>
    <col min="5156" max="5376" width="8.88671875" style="146"/>
    <col min="5377" max="5377" width="0.5546875" style="146" customWidth="1"/>
    <col min="5378" max="5378" width="1.33203125" style="146" customWidth="1"/>
    <col min="5379" max="5379" width="9.5546875" style="146" customWidth="1"/>
    <col min="5380" max="5380" width="5.88671875" style="146" customWidth="1"/>
    <col min="5381" max="5381" width="5.6640625" style="146" customWidth="1"/>
    <col min="5382" max="5382" width="15.6640625" style="146" customWidth="1"/>
    <col min="5383" max="5383" width="9.5546875" style="146" customWidth="1"/>
    <col min="5384" max="5384" width="1.6640625" style="146" customWidth="1"/>
    <col min="5385" max="5385" width="0.44140625" style="146" customWidth="1"/>
    <col min="5386" max="5386" width="3.88671875" style="146" customWidth="1"/>
    <col min="5387" max="5387" width="10.6640625" style="146" customWidth="1"/>
    <col min="5388" max="5388" width="8.33203125" style="146" customWidth="1"/>
    <col min="5389" max="5389" width="1.6640625" style="146" customWidth="1"/>
    <col min="5390" max="5390" width="4.88671875" style="146" customWidth="1"/>
    <col min="5391" max="5391" width="2.44140625" style="146" customWidth="1"/>
    <col min="5392" max="5392" width="1.109375" style="146" customWidth="1"/>
    <col min="5393" max="5393" width="1" style="146" customWidth="1"/>
    <col min="5394" max="5394" width="13.6640625" style="146" customWidth="1"/>
    <col min="5395" max="5395" width="3.88671875" style="146" customWidth="1"/>
    <col min="5396" max="5396" width="0.33203125" style="146" customWidth="1"/>
    <col min="5397" max="5397" width="0.109375" style="146" customWidth="1"/>
    <col min="5398" max="5398" width="0.5546875" style="146" customWidth="1"/>
    <col min="5399" max="5399" width="0.33203125" style="146" customWidth="1"/>
    <col min="5400" max="5400" width="0.109375" style="146" customWidth="1"/>
    <col min="5401" max="5401" width="5.5546875" style="146" customWidth="1"/>
    <col min="5402" max="5402" width="7.33203125" style="146" customWidth="1"/>
    <col min="5403" max="5403" width="0.44140625" style="146" customWidth="1"/>
    <col min="5404" max="5404" width="0.109375" style="146" customWidth="1"/>
    <col min="5405" max="5405" width="1" style="146" customWidth="1"/>
    <col min="5406" max="5406" width="0.44140625" style="146" customWidth="1"/>
    <col min="5407" max="5407" width="6.88671875" style="146" customWidth="1"/>
    <col min="5408" max="5408" width="9.109375" style="146" customWidth="1"/>
    <col min="5409" max="5409" width="0.88671875" style="146" customWidth="1"/>
    <col min="5410" max="5410" width="0" style="146" hidden="1" customWidth="1"/>
    <col min="5411" max="5411" width="1.33203125" style="146" customWidth="1"/>
    <col min="5412" max="5632" width="8.88671875" style="146"/>
    <col min="5633" max="5633" width="0.5546875" style="146" customWidth="1"/>
    <col min="5634" max="5634" width="1.33203125" style="146" customWidth="1"/>
    <col min="5635" max="5635" width="9.5546875" style="146" customWidth="1"/>
    <col min="5636" max="5636" width="5.88671875" style="146" customWidth="1"/>
    <col min="5637" max="5637" width="5.6640625" style="146" customWidth="1"/>
    <col min="5638" max="5638" width="15.6640625" style="146" customWidth="1"/>
    <col min="5639" max="5639" width="9.5546875" style="146" customWidth="1"/>
    <col min="5640" max="5640" width="1.6640625" style="146" customWidth="1"/>
    <col min="5641" max="5641" width="0.44140625" style="146" customWidth="1"/>
    <col min="5642" max="5642" width="3.88671875" style="146" customWidth="1"/>
    <col min="5643" max="5643" width="10.6640625" style="146" customWidth="1"/>
    <col min="5644" max="5644" width="8.33203125" style="146" customWidth="1"/>
    <col min="5645" max="5645" width="1.6640625" style="146" customWidth="1"/>
    <col min="5646" max="5646" width="4.88671875" style="146" customWidth="1"/>
    <col min="5647" max="5647" width="2.44140625" style="146" customWidth="1"/>
    <col min="5648" max="5648" width="1.109375" style="146" customWidth="1"/>
    <col min="5649" max="5649" width="1" style="146" customWidth="1"/>
    <col min="5650" max="5650" width="13.6640625" style="146" customWidth="1"/>
    <col min="5651" max="5651" width="3.88671875" style="146" customWidth="1"/>
    <col min="5652" max="5652" width="0.33203125" style="146" customWidth="1"/>
    <col min="5653" max="5653" width="0.109375" style="146" customWidth="1"/>
    <col min="5654" max="5654" width="0.5546875" style="146" customWidth="1"/>
    <col min="5655" max="5655" width="0.33203125" style="146" customWidth="1"/>
    <col min="5656" max="5656" width="0.109375" style="146" customWidth="1"/>
    <col min="5657" max="5657" width="5.5546875" style="146" customWidth="1"/>
    <col min="5658" max="5658" width="7.33203125" style="146" customWidth="1"/>
    <col min="5659" max="5659" width="0.44140625" style="146" customWidth="1"/>
    <col min="5660" max="5660" width="0.109375" style="146" customWidth="1"/>
    <col min="5661" max="5661" width="1" style="146" customWidth="1"/>
    <col min="5662" max="5662" width="0.44140625" style="146" customWidth="1"/>
    <col min="5663" max="5663" width="6.88671875" style="146" customWidth="1"/>
    <col min="5664" max="5664" width="9.109375" style="146" customWidth="1"/>
    <col min="5665" max="5665" width="0.88671875" style="146" customWidth="1"/>
    <col min="5666" max="5666" width="0" style="146" hidden="1" customWidth="1"/>
    <col min="5667" max="5667" width="1.33203125" style="146" customWidth="1"/>
    <col min="5668" max="5888" width="8.88671875" style="146"/>
    <col min="5889" max="5889" width="0.5546875" style="146" customWidth="1"/>
    <col min="5890" max="5890" width="1.33203125" style="146" customWidth="1"/>
    <col min="5891" max="5891" width="9.5546875" style="146" customWidth="1"/>
    <col min="5892" max="5892" width="5.88671875" style="146" customWidth="1"/>
    <col min="5893" max="5893" width="5.6640625" style="146" customWidth="1"/>
    <col min="5894" max="5894" width="15.6640625" style="146" customWidth="1"/>
    <col min="5895" max="5895" width="9.5546875" style="146" customWidth="1"/>
    <col min="5896" max="5896" width="1.6640625" style="146" customWidth="1"/>
    <col min="5897" max="5897" width="0.44140625" style="146" customWidth="1"/>
    <col min="5898" max="5898" width="3.88671875" style="146" customWidth="1"/>
    <col min="5899" max="5899" width="10.6640625" style="146" customWidth="1"/>
    <col min="5900" max="5900" width="8.33203125" style="146" customWidth="1"/>
    <col min="5901" max="5901" width="1.6640625" style="146" customWidth="1"/>
    <col min="5902" max="5902" width="4.88671875" style="146" customWidth="1"/>
    <col min="5903" max="5903" width="2.44140625" style="146" customWidth="1"/>
    <col min="5904" max="5904" width="1.109375" style="146" customWidth="1"/>
    <col min="5905" max="5905" width="1" style="146" customWidth="1"/>
    <col min="5906" max="5906" width="13.6640625" style="146" customWidth="1"/>
    <col min="5907" max="5907" width="3.88671875" style="146" customWidth="1"/>
    <col min="5908" max="5908" width="0.33203125" style="146" customWidth="1"/>
    <col min="5909" max="5909" width="0.109375" style="146" customWidth="1"/>
    <col min="5910" max="5910" width="0.5546875" style="146" customWidth="1"/>
    <col min="5911" max="5911" width="0.33203125" style="146" customWidth="1"/>
    <col min="5912" max="5912" width="0.109375" style="146" customWidth="1"/>
    <col min="5913" max="5913" width="5.5546875" style="146" customWidth="1"/>
    <col min="5914" max="5914" width="7.33203125" style="146" customWidth="1"/>
    <col min="5915" max="5915" width="0.44140625" style="146" customWidth="1"/>
    <col min="5916" max="5916" width="0.109375" style="146" customWidth="1"/>
    <col min="5917" max="5917" width="1" style="146" customWidth="1"/>
    <col min="5918" max="5918" width="0.44140625" style="146" customWidth="1"/>
    <col min="5919" max="5919" width="6.88671875" style="146" customWidth="1"/>
    <col min="5920" max="5920" width="9.109375" style="146" customWidth="1"/>
    <col min="5921" max="5921" width="0.88671875" style="146" customWidth="1"/>
    <col min="5922" max="5922" width="0" style="146" hidden="1" customWidth="1"/>
    <col min="5923" max="5923" width="1.33203125" style="146" customWidth="1"/>
    <col min="5924" max="6144" width="8.88671875" style="146"/>
    <col min="6145" max="6145" width="0.5546875" style="146" customWidth="1"/>
    <col min="6146" max="6146" width="1.33203125" style="146" customWidth="1"/>
    <col min="6147" max="6147" width="9.5546875" style="146" customWidth="1"/>
    <col min="6148" max="6148" width="5.88671875" style="146" customWidth="1"/>
    <col min="6149" max="6149" width="5.6640625" style="146" customWidth="1"/>
    <col min="6150" max="6150" width="15.6640625" style="146" customWidth="1"/>
    <col min="6151" max="6151" width="9.5546875" style="146" customWidth="1"/>
    <col min="6152" max="6152" width="1.6640625" style="146" customWidth="1"/>
    <col min="6153" max="6153" width="0.44140625" style="146" customWidth="1"/>
    <col min="6154" max="6154" width="3.88671875" style="146" customWidth="1"/>
    <col min="6155" max="6155" width="10.6640625" style="146" customWidth="1"/>
    <col min="6156" max="6156" width="8.33203125" style="146" customWidth="1"/>
    <col min="6157" max="6157" width="1.6640625" style="146" customWidth="1"/>
    <col min="6158" max="6158" width="4.88671875" style="146" customWidth="1"/>
    <col min="6159" max="6159" width="2.44140625" style="146" customWidth="1"/>
    <col min="6160" max="6160" width="1.109375" style="146" customWidth="1"/>
    <col min="6161" max="6161" width="1" style="146" customWidth="1"/>
    <col min="6162" max="6162" width="13.6640625" style="146" customWidth="1"/>
    <col min="6163" max="6163" width="3.88671875" style="146" customWidth="1"/>
    <col min="6164" max="6164" width="0.33203125" style="146" customWidth="1"/>
    <col min="6165" max="6165" width="0.109375" style="146" customWidth="1"/>
    <col min="6166" max="6166" width="0.5546875" style="146" customWidth="1"/>
    <col min="6167" max="6167" width="0.33203125" style="146" customWidth="1"/>
    <col min="6168" max="6168" width="0.109375" style="146" customWidth="1"/>
    <col min="6169" max="6169" width="5.5546875" style="146" customWidth="1"/>
    <col min="6170" max="6170" width="7.33203125" style="146" customWidth="1"/>
    <col min="6171" max="6171" width="0.44140625" style="146" customWidth="1"/>
    <col min="6172" max="6172" width="0.109375" style="146" customWidth="1"/>
    <col min="6173" max="6173" width="1" style="146" customWidth="1"/>
    <col min="6174" max="6174" width="0.44140625" style="146" customWidth="1"/>
    <col min="6175" max="6175" width="6.88671875" style="146" customWidth="1"/>
    <col min="6176" max="6176" width="9.109375" style="146" customWidth="1"/>
    <col min="6177" max="6177" width="0.88671875" style="146" customWidth="1"/>
    <col min="6178" max="6178" width="0" style="146" hidden="1" customWidth="1"/>
    <col min="6179" max="6179" width="1.33203125" style="146" customWidth="1"/>
    <col min="6180" max="6400" width="8.88671875" style="146"/>
    <col min="6401" max="6401" width="0.5546875" style="146" customWidth="1"/>
    <col min="6402" max="6402" width="1.33203125" style="146" customWidth="1"/>
    <col min="6403" max="6403" width="9.5546875" style="146" customWidth="1"/>
    <col min="6404" max="6404" width="5.88671875" style="146" customWidth="1"/>
    <col min="6405" max="6405" width="5.6640625" style="146" customWidth="1"/>
    <col min="6406" max="6406" width="15.6640625" style="146" customWidth="1"/>
    <col min="6407" max="6407" width="9.5546875" style="146" customWidth="1"/>
    <col min="6408" max="6408" width="1.6640625" style="146" customWidth="1"/>
    <col min="6409" max="6409" width="0.44140625" style="146" customWidth="1"/>
    <col min="6410" max="6410" width="3.88671875" style="146" customWidth="1"/>
    <col min="6411" max="6411" width="10.6640625" style="146" customWidth="1"/>
    <col min="6412" max="6412" width="8.33203125" style="146" customWidth="1"/>
    <col min="6413" max="6413" width="1.6640625" style="146" customWidth="1"/>
    <col min="6414" max="6414" width="4.88671875" style="146" customWidth="1"/>
    <col min="6415" max="6415" width="2.44140625" style="146" customWidth="1"/>
    <col min="6416" max="6416" width="1.109375" style="146" customWidth="1"/>
    <col min="6417" max="6417" width="1" style="146" customWidth="1"/>
    <col min="6418" max="6418" width="13.6640625" style="146" customWidth="1"/>
    <col min="6419" max="6419" width="3.88671875" style="146" customWidth="1"/>
    <col min="6420" max="6420" width="0.33203125" style="146" customWidth="1"/>
    <col min="6421" max="6421" width="0.109375" style="146" customWidth="1"/>
    <col min="6422" max="6422" width="0.5546875" style="146" customWidth="1"/>
    <col min="6423" max="6423" width="0.33203125" style="146" customWidth="1"/>
    <col min="6424" max="6424" width="0.109375" style="146" customWidth="1"/>
    <col min="6425" max="6425" width="5.5546875" style="146" customWidth="1"/>
    <col min="6426" max="6426" width="7.33203125" style="146" customWidth="1"/>
    <col min="6427" max="6427" width="0.44140625" style="146" customWidth="1"/>
    <col min="6428" max="6428" width="0.109375" style="146" customWidth="1"/>
    <col min="6429" max="6429" width="1" style="146" customWidth="1"/>
    <col min="6430" max="6430" width="0.44140625" style="146" customWidth="1"/>
    <col min="6431" max="6431" width="6.88671875" style="146" customWidth="1"/>
    <col min="6432" max="6432" width="9.109375" style="146" customWidth="1"/>
    <col min="6433" max="6433" width="0.88671875" style="146" customWidth="1"/>
    <col min="6434" max="6434" width="0" style="146" hidden="1" customWidth="1"/>
    <col min="6435" max="6435" width="1.33203125" style="146" customWidth="1"/>
    <col min="6436" max="6656" width="8.88671875" style="146"/>
    <col min="6657" max="6657" width="0.5546875" style="146" customWidth="1"/>
    <col min="6658" max="6658" width="1.33203125" style="146" customWidth="1"/>
    <col min="6659" max="6659" width="9.5546875" style="146" customWidth="1"/>
    <col min="6660" max="6660" width="5.88671875" style="146" customWidth="1"/>
    <col min="6661" max="6661" width="5.6640625" style="146" customWidth="1"/>
    <col min="6662" max="6662" width="15.6640625" style="146" customWidth="1"/>
    <col min="6663" max="6663" width="9.5546875" style="146" customWidth="1"/>
    <col min="6664" max="6664" width="1.6640625" style="146" customWidth="1"/>
    <col min="6665" max="6665" width="0.44140625" style="146" customWidth="1"/>
    <col min="6666" max="6666" width="3.88671875" style="146" customWidth="1"/>
    <col min="6667" max="6667" width="10.6640625" style="146" customWidth="1"/>
    <col min="6668" max="6668" width="8.33203125" style="146" customWidth="1"/>
    <col min="6669" max="6669" width="1.6640625" style="146" customWidth="1"/>
    <col min="6670" max="6670" width="4.88671875" style="146" customWidth="1"/>
    <col min="6671" max="6671" width="2.44140625" style="146" customWidth="1"/>
    <col min="6672" max="6672" width="1.109375" style="146" customWidth="1"/>
    <col min="6673" max="6673" width="1" style="146" customWidth="1"/>
    <col min="6674" max="6674" width="13.6640625" style="146" customWidth="1"/>
    <col min="6675" max="6675" width="3.88671875" style="146" customWidth="1"/>
    <col min="6676" max="6676" width="0.33203125" style="146" customWidth="1"/>
    <col min="6677" max="6677" width="0.109375" style="146" customWidth="1"/>
    <col min="6678" max="6678" width="0.5546875" style="146" customWidth="1"/>
    <col min="6679" max="6679" width="0.33203125" style="146" customWidth="1"/>
    <col min="6680" max="6680" width="0.109375" style="146" customWidth="1"/>
    <col min="6681" max="6681" width="5.5546875" style="146" customWidth="1"/>
    <col min="6682" max="6682" width="7.33203125" style="146" customWidth="1"/>
    <col min="6683" max="6683" width="0.44140625" style="146" customWidth="1"/>
    <col min="6684" max="6684" width="0.109375" style="146" customWidth="1"/>
    <col min="6685" max="6685" width="1" style="146" customWidth="1"/>
    <col min="6686" max="6686" width="0.44140625" style="146" customWidth="1"/>
    <col min="6687" max="6687" width="6.88671875" style="146" customWidth="1"/>
    <col min="6688" max="6688" width="9.109375" style="146" customWidth="1"/>
    <col min="6689" max="6689" width="0.88671875" style="146" customWidth="1"/>
    <col min="6690" max="6690" width="0" style="146" hidden="1" customWidth="1"/>
    <col min="6691" max="6691" width="1.33203125" style="146" customWidth="1"/>
    <col min="6692" max="6912" width="8.88671875" style="146"/>
    <col min="6913" max="6913" width="0.5546875" style="146" customWidth="1"/>
    <col min="6914" max="6914" width="1.33203125" style="146" customWidth="1"/>
    <col min="6915" max="6915" width="9.5546875" style="146" customWidth="1"/>
    <col min="6916" max="6916" width="5.88671875" style="146" customWidth="1"/>
    <col min="6917" max="6917" width="5.6640625" style="146" customWidth="1"/>
    <col min="6918" max="6918" width="15.6640625" style="146" customWidth="1"/>
    <col min="6919" max="6919" width="9.5546875" style="146" customWidth="1"/>
    <col min="6920" max="6920" width="1.6640625" style="146" customWidth="1"/>
    <col min="6921" max="6921" width="0.44140625" style="146" customWidth="1"/>
    <col min="6922" max="6922" width="3.88671875" style="146" customWidth="1"/>
    <col min="6923" max="6923" width="10.6640625" style="146" customWidth="1"/>
    <col min="6924" max="6924" width="8.33203125" style="146" customWidth="1"/>
    <col min="6925" max="6925" width="1.6640625" style="146" customWidth="1"/>
    <col min="6926" max="6926" width="4.88671875" style="146" customWidth="1"/>
    <col min="6927" max="6927" width="2.44140625" style="146" customWidth="1"/>
    <col min="6928" max="6928" width="1.109375" style="146" customWidth="1"/>
    <col min="6929" max="6929" width="1" style="146" customWidth="1"/>
    <col min="6930" max="6930" width="13.6640625" style="146" customWidth="1"/>
    <col min="6931" max="6931" width="3.88671875" style="146" customWidth="1"/>
    <col min="6932" max="6932" width="0.33203125" style="146" customWidth="1"/>
    <col min="6933" max="6933" width="0.109375" style="146" customWidth="1"/>
    <col min="6934" max="6934" width="0.5546875" style="146" customWidth="1"/>
    <col min="6935" max="6935" width="0.33203125" style="146" customWidth="1"/>
    <col min="6936" max="6936" width="0.109375" style="146" customWidth="1"/>
    <col min="6937" max="6937" width="5.5546875" style="146" customWidth="1"/>
    <col min="6938" max="6938" width="7.33203125" style="146" customWidth="1"/>
    <col min="6939" max="6939" width="0.44140625" style="146" customWidth="1"/>
    <col min="6940" max="6940" width="0.109375" style="146" customWidth="1"/>
    <col min="6941" max="6941" width="1" style="146" customWidth="1"/>
    <col min="6942" max="6942" width="0.44140625" style="146" customWidth="1"/>
    <col min="6943" max="6943" width="6.88671875" style="146" customWidth="1"/>
    <col min="6944" max="6944" width="9.109375" style="146" customWidth="1"/>
    <col min="6945" max="6945" width="0.88671875" style="146" customWidth="1"/>
    <col min="6946" max="6946" width="0" style="146" hidden="1" customWidth="1"/>
    <col min="6947" max="6947" width="1.33203125" style="146" customWidth="1"/>
    <col min="6948" max="7168" width="8.88671875" style="146"/>
    <col min="7169" max="7169" width="0.5546875" style="146" customWidth="1"/>
    <col min="7170" max="7170" width="1.33203125" style="146" customWidth="1"/>
    <col min="7171" max="7171" width="9.5546875" style="146" customWidth="1"/>
    <col min="7172" max="7172" width="5.88671875" style="146" customWidth="1"/>
    <col min="7173" max="7173" width="5.6640625" style="146" customWidth="1"/>
    <col min="7174" max="7174" width="15.6640625" style="146" customWidth="1"/>
    <col min="7175" max="7175" width="9.5546875" style="146" customWidth="1"/>
    <col min="7176" max="7176" width="1.6640625" style="146" customWidth="1"/>
    <col min="7177" max="7177" width="0.44140625" style="146" customWidth="1"/>
    <col min="7178" max="7178" width="3.88671875" style="146" customWidth="1"/>
    <col min="7179" max="7179" width="10.6640625" style="146" customWidth="1"/>
    <col min="7180" max="7180" width="8.33203125" style="146" customWidth="1"/>
    <col min="7181" max="7181" width="1.6640625" style="146" customWidth="1"/>
    <col min="7182" max="7182" width="4.88671875" style="146" customWidth="1"/>
    <col min="7183" max="7183" width="2.44140625" style="146" customWidth="1"/>
    <col min="7184" max="7184" width="1.109375" style="146" customWidth="1"/>
    <col min="7185" max="7185" width="1" style="146" customWidth="1"/>
    <col min="7186" max="7186" width="13.6640625" style="146" customWidth="1"/>
    <col min="7187" max="7187" width="3.88671875" style="146" customWidth="1"/>
    <col min="7188" max="7188" width="0.33203125" style="146" customWidth="1"/>
    <col min="7189" max="7189" width="0.109375" style="146" customWidth="1"/>
    <col min="7190" max="7190" width="0.5546875" style="146" customWidth="1"/>
    <col min="7191" max="7191" width="0.33203125" style="146" customWidth="1"/>
    <col min="7192" max="7192" width="0.109375" style="146" customWidth="1"/>
    <col min="7193" max="7193" width="5.5546875" style="146" customWidth="1"/>
    <col min="7194" max="7194" width="7.33203125" style="146" customWidth="1"/>
    <col min="7195" max="7195" width="0.44140625" style="146" customWidth="1"/>
    <col min="7196" max="7196" width="0.109375" style="146" customWidth="1"/>
    <col min="7197" max="7197" width="1" style="146" customWidth="1"/>
    <col min="7198" max="7198" width="0.44140625" style="146" customWidth="1"/>
    <col min="7199" max="7199" width="6.88671875" style="146" customWidth="1"/>
    <col min="7200" max="7200" width="9.109375" style="146" customWidth="1"/>
    <col min="7201" max="7201" width="0.88671875" style="146" customWidth="1"/>
    <col min="7202" max="7202" width="0" style="146" hidden="1" customWidth="1"/>
    <col min="7203" max="7203" width="1.33203125" style="146" customWidth="1"/>
    <col min="7204" max="7424" width="8.88671875" style="146"/>
    <col min="7425" max="7425" width="0.5546875" style="146" customWidth="1"/>
    <col min="7426" max="7426" width="1.33203125" style="146" customWidth="1"/>
    <col min="7427" max="7427" width="9.5546875" style="146" customWidth="1"/>
    <col min="7428" max="7428" width="5.88671875" style="146" customWidth="1"/>
    <col min="7429" max="7429" width="5.6640625" style="146" customWidth="1"/>
    <col min="7430" max="7430" width="15.6640625" style="146" customWidth="1"/>
    <col min="7431" max="7431" width="9.5546875" style="146" customWidth="1"/>
    <col min="7432" max="7432" width="1.6640625" style="146" customWidth="1"/>
    <col min="7433" max="7433" width="0.44140625" style="146" customWidth="1"/>
    <col min="7434" max="7434" width="3.88671875" style="146" customWidth="1"/>
    <col min="7435" max="7435" width="10.6640625" style="146" customWidth="1"/>
    <col min="7436" max="7436" width="8.33203125" style="146" customWidth="1"/>
    <col min="7437" max="7437" width="1.6640625" style="146" customWidth="1"/>
    <col min="7438" max="7438" width="4.88671875" style="146" customWidth="1"/>
    <col min="7439" max="7439" width="2.44140625" style="146" customWidth="1"/>
    <col min="7440" max="7440" width="1.109375" style="146" customWidth="1"/>
    <col min="7441" max="7441" width="1" style="146" customWidth="1"/>
    <col min="7442" max="7442" width="13.6640625" style="146" customWidth="1"/>
    <col min="7443" max="7443" width="3.88671875" style="146" customWidth="1"/>
    <col min="7444" max="7444" width="0.33203125" style="146" customWidth="1"/>
    <col min="7445" max="7445" width="0.109375" style="146" customWidth="1"/>
    <col min="7446" max="7446" width="0.5546875" style="146" customWidth="1"/>
    <col min="7447" max="7447" width="0.33203125" style="146" customWidth="1"/>
    <col min="7448" max="7448" width="0.109375" style="146" customWidth="1"/>
    <col min="7449" max="7449" width="5.5546875" style="146" customWidth="1"/>
    <col min="7450" max="7450" width="7.33203125" style="146" customWidth="1"/>
    <col min="7451" max="7451" width="0.44140625" style="146" customWidth="1"/>
    <col min="7452" max="7452" width="0.109375" style="146" customWidth="1"/>
    <col min="7453" max="7453" width="1" style="146" customWidth="1"/>
    <col min="7454" max="7454" width="0.44140625" style="146" customWidth="1"/>
    <col min="7455" max="7455" width="6.88671875" style="146" customWidth="1"/>
    <col min="7456" max="7456" width="9.109375" style="146" customWidth="1"/>
    <col min="7457" max="7457" width="0.88671875" style="146" customWidth="1"/>
    <col min="7458" max="7458" width="0" style="146" hidden="1" customWidth="1"/>
    <col min="7459" max="7459" width="1.33203125" style="146" customWidth="1"/>
    <col min="7460" max="7680" width="8.88671875" style="146"/>
    <col min="7681" max="7681" width="0.5546875" style="146" customWidth="1"/>
    <col min="7682" max="7682" width="1.33203125" style="146" customWidth="1"/>
    <col min="7683" max="7683" width="9.5546875" style="146" customWidth="1"/>
    <col min="7684" max="7684" width="5.88671875" style="146" customWidth="1"/>
    <col min="7685" max="7685" width="5.6640625" style="146" customWidth="1"/>
    <col min="7686" max="7686" width="15.6640625" style="146" customWidth="1"/>
    <col min="7687" max="7687" width="9.5546875" style="146" customWidth="1"/>
    <col min="7688" max="7688" width="1.6640625" style="146" customWidth="1"/>
    <col min="7689" max="7689" width="0.44140625" style="146" customWidth="1"/>
    <col min="7690" max="7690" width="3.88671875" style="146" customWidth="1"/>
    <col min="7691" max="7691" width="10.6640625" style="146" customWidth="1"/>
    <col min="7692" max="7692" width="8.33203125" style="146" customWidth="1"/>
    <col min="7693" max="7693" width="1.6640625" style="146" customWidth="1"/>
    <col min="7694" max="7694" width="4.88671875" style="146" customWidth="1"/>
    <col min="7695" max="7695" width="2.44140625" style="146" customWidth="1"/>
    <col min="7696" max="7696" width="1.109375" style="146" customWidth="1"/>
    <col min="7697" max="7697" width="1" style="146" customWidth="1"/>
    <col min="7698" max="7698" width="13.6640625" style="146" customWidth="1"/>
    <col min="7699" max="7699" width="3.88671875" style="146" customWidth="1"/>
    <col min="7700" max="7700" width="0.33203125" style="146" customWidth="1"/>
    <col min="7701" max="7701" width="0.109375" style="146" customWidth="1"/>
    <col min="7702" max="7702" width="0.5546875" style="146" customWidth="1"/>
    <col min="7703" max="7703" width="0.33203125" style="146" customWidth="1"/>
    <col min="7704" max="7704" width="0.109375" style="146" customWidth="1"/>
    <col min="7705" max="7705" width="5.5546875" style="146" customWidth="1"/>
    <col min="7706" max="7706" width="7.33203125" style="146" customWidth="1"/>
    <col min="7707" max="7707" width="0.44140625" style="146" customWidth="1"/>
    <col min="7708" max="7708" width="0.109375" style="146" customWidth="1"/>
    <col min="7709" max="7709" width="1" style="146" customWidth="1"/>
    <col min="7710" max="7710" width="0.44140625" style="146" customWidth="1"/>
    <col min="7711" max="7711" width="6.88671875" style="146" customWidth="1"/>
    <col min="7712" max="7712" width="9.109375" style="146" customWidth="1"/>
    <col min="7713" max="7713" width="0.88671875" style="146" customWidth="1"/>
    <col min="7714" max="7714" width="0" style="146" hidden="1" customWidth="1"/>
    <col min="7715" max="7715" width="1.33203125" style="146" customWidth="1"/>
    <col min="7716" max="7936" width="8.88671875" style="146"/>
    <col min="7937" max="7937" width="0.5546875" style="146" customWidth="1"/>
    <col min="7938" max="7938" width="1.33203125" style="146" customWidth="1"/>
    <col min="7939" max="7939" width="9.5546875" style="146" customWidth="1"/>
    <col min="7940" max="7940" width="5.88671875" style="146" customWidth="1"/>
    <col min="7941" max="7941" width="5.6640625" style="146" customWidth="1"/>
    <col min="7942" max="7942" width="15.6640625" style="146" customWidth="1"/>
    <col min="7943" max="7943" width="9.5546875" style="146" customWidth="1"/>
    <col min="7944" max="7944" width="1.6640625" style="146" customWidth="1"/>
    <col min="7945" max="7945" width="0.44140625" style="146" customWidth="1"/>
    <col min="7946" max="7946" width="3.88671875" style="146" customWidth="1"/>
    <col min="7947" max="7947" width="10.6640625" style="146" customWidth="1"/>
    <col min="7948" max="7948" width="8.33203125" style="146" customWidth="1"/>
    <col min="7949" max="7949" width="1.6640625" style="146" customWidth="1"/>
    <col min="7950" max="7950" width="4.88671875" style="146" customWidth="1"/>
    <col min="7951" max="7951" width="2.44140625" style="146" customWidth="1"/>
    <col min="7952" max="7952" width="1.109375" style="146" customWidth="1"/>
    <col min="7953" max="7953" width="1" style="146" customWidth="1"/>
    <col min="7954" max="7954" width="13.6640625" style="146" customWidth="1"/>
    <col min="7955" max="7955" width="3.88671875" style="146" customWidth="1"/>
    <col min="7956" max="7956" width="0.33203125" style="146" customWidth="1"/>
    <col min="7957" max="7957" width="0.109375" style="146" customWidth="1"/>
    <col min="7958" max="7958" width="0.5546875" style="146" customWidth="1"/>
    <col min="7959" max="7959" width="0.33203125" style="146" customWidth="1"/>
    <col min="7960" max="7960" width="0.109375" style="146" customWidth="1"/>
    <col min="7961" max="7961" width="5.5546875" style="146" customWidth="1"/>
    <col min="7962" max="7962" width="7.33203125" style="146" customWidth="1"/>
    <col min="7963" max="7963" width="0.44140625" style="146" customWidth="1"/>
    <col min="7964" max="7964" width="0.109375" style="146" customWidth="1"/>
    <col min="7965" max="7965" width="1" style="146" customWidth="1"/>
    <col min="7966" max="7966" width="0.44140625" style="146" customWidth="1"/>
    <col min="7967" max="7967" width="6.88671875" style="146" customWidth="1"/>
    <col min="7968" max="7968" width="9.109375" style="146" customWidth="1"/>
    <col min="7969" max="7969" width="0.88671875" style="146" customWidth="1"/>
    <col min="7970" max="7970" width="0" style="146" hidden="1" customWidth="1"/>
    <col min="7971" max="7971" width="1.33203125" style="146" customWidth="1"/>
    <col min="7972" max="8192" width="8.88671875" style="146"/>
    <col min="8193" max="8193" width="0.5546875" style="146" customWidth="1"/>
    <col min="8194" max="8194" width="1.33203125" style="146" customWidth="1"/>
    <col min="8195" max="8195" width="9.5546875" style="146" customWidth="1"/>
    <col min="8196" max="8196" width="5.88671875" style="146" customWidth="1"/>
    <col min="8197" max="8197" width="5.6640625" style="146" customWidth="1"/>
    <col min="8198" max="8198" width="15.6640625" style="146" customWidth="1"/>
    <col min="8199" max="8199" width="9.5546875" style="146" customWidth="1"/>
    <col min="8200" max="8200" width="1.6640625" style="146" customWidth="1"/>
    <col min="8201" max="8201" width="0.44140625" style="146" customWidth="1"/>
    <col min="8202" max="8202" width="3.88671875" style="146" customWidth="1"/>
    <col min="8203" max="8203" width="10.6640625" style="146" customWidth="1"/>
    <col min="8204" max="8204" width="8.33203125" style="146" customWidth="1"/>
    <col min="8205" max="8205" width="1.6640625" style="146" customWidth="1"/>
    <col min="8206" max="8206" width="4.88671875" style="146" customWidth="1"/>
    <col min="8207" max="8207" width="2.44140625" style="146" customWidth="1"/>
    <col min="8208" max="8208" width="1.109375" style="146" customWidth="1"/>
    <col min="8209" max="8209" width="1" style="146" customWidth="1"/>
    <col min="8210" max="8210" width="13.6640625" style="146" customWidth="1"/>
    <col min="8211" max="8211" width="3.88671875" style="146" customWidth="1"/>
    <col min="8212" max="8212" width="0.33203125" style="146" customWidth="1"/>
    <col min="8213" max="8213" width="0.109375" style="146" customWidth="1"/>
    <col min="8214" max="8214" width="0.5546875" style="146" customWidth="1"/>
    <col min="8215" max="8215" width="0.33203125" style="146" customWidth="1"/>
    <col min="8216" max="8216" width="0.109375" style="146" customWidth="1"/>
    <col min="8217" max="8217" width="5.5546875" style="146" customWidth="1"/>
    <col min="8218" max="8218" width="7.33203125" style="146" customWidth="1"/>
    <col min="8219" max="8219" width="0.44140625" style="146" customWidth="1"/>
    <col min="8220" max="8220" width="0.109375" style="146" customWidth="1"/>
    <col min="8221" max="8221" width="1" style="146" customWidth="1"/>
    <col min="8222" max="8222" width="0.44140625" style="146" customWidth="1"/>
    <col min="8223" max="8223" width="6.88671875" style="146" customWidth="1"/>
    <col min="8224" max="8224" width="9.109375" style="146" customWidth="1"/>
    <col min="8225" max="8225" width="0.88671875" style="146" customWidth="1"/>
    <col min="8226" max="8226" width="0" style="146" hidden="1" customWidth="1"/>
    <col min="8227" max="8227" width="1.33203125" style="146" customWidth="1"/>
    <col min="8228" max="8448" width="8.88671875" style="146"/>
    <col min="8449" max="8449" width="0.5546875" style="146" customWidth="1"/>
    <col min="8450" max="8450" width="1.33203125" style="146" customWidth="1"/>
    <col min="8451" max="8451" width="9.5546875" style="146" customWidth="1"/>
    <col min="8452" max="8452" width="5.88671875" style="146" customWidth="1"/>
    <col min="8453" max="8453" width="5.6640625" style="146" customWidth="1"/>
    <col min="8454" max="8454" width="15.6640625" style="146" customWidth="1"/>
    <col min="8455" max="8455" width="9.5546875" style="146" customWidth="1"/>
    <col min="8456" max="8456" width="1.6640625" style="146" customWidth="1"/>
    <col min="8457" max="8457" width="0.44140625" style="146" customWidth="1"/>
    <col min="8458" max="8458" width="3.88671875" style="146" customWidth="1"/>
    <col min="8459" max="8459" width="10.6640625" style="146" customWidth="1"/>
    <col min="8460" max="8460" width="8.33203125" style="146" customWidth="1"/>
    <col min="8461" max="8461" width="1.6640625" style="146" customWidth="1"/>
    <col min="8462" max="8462" width="4.88671875" style="146" customWidth="1"/>
    <col min="8463" max="8463" width="2.44140625" style="146" customWidth="1"/>
    <col min="8464" max="8464" width="1.109375" style="146" customWidth="1"/>
    <col min="8465" max="8465" width="1" style="146" customWidth="1"/>
    <col min="8466" max="8466" width="13.6640625" style="146" customWidth="1"/>
    <col min="8467" max="8467" width="3.88671875" style="146" customWidth="1"/>
    <col min="8468" max="8468" width="0.33203125" style="146" customWidth="1"/>
    <col min="8469" max="8469" width="0.109375" style="146" customWidth="1"/>
    <col min="8470" max="8470" width="0.5546875" style="146" customWidth="1"/>
    <col min="8471" max="8471" width="0.33203125" style="146" customWidth="1"/>
    <col min="8472" max="8472" width="0.109375" style="146" customWidth="1"/>
    <col min="8473" max="8473" width="5.5546875" style="146" customWidth="1"/>
    <col min="8474" max="8474" width="7.33203125" style="146" customWidth="1"/>
    <col min="8475" max="8475" width="0.44140625" style="146" customWidth="1"/>
    <col min="8476" max="8476" width="0.109375" style="146" customWidth="1"/>
    <col min="8477" max="8477" width="1" style="146" customWidth="1"/>
    <col min="8478" max="8478" width="0.44140625" style="146" customWidth="1"/>
    <col min="8479" max="8479" width="6.88671875" style="146" customWidth="1"/>
    <col min="8480" max="8480" width="9.109375" style="146" customWidth="1"/>
    <col min="8481" max="8481" width="0.88671875" style="146" customWidth="1"/>
    <col min="8482" max="8482" width="0" style="146" hidden="1" customWidth="1"/>
    <col min="8483" max="8483" width="1.33203125" style="146" customWidth="1"/>
    <col min="8484" max="8704" width="8.88671875" style="146"/>
    <col min="8705" max="8705" width="0.5546875" style="146" customWidth="1"/>
    <col min="8706" max="8706" width="1.33203125" style="146" customWidth="1"/>
    <col min="8707" max="8707" width="9.5546875" style="146" customWidth="1"/>
    <col min="8708" max="8708" width="5.88671875" style="146" customWidth="1"/>
    <col min="8709" max="8709" width="5.6640625" style="146" customWidth="1"/>
    <col min="8710" max="8710" width="15.6640625" style="146" customWidth="1"/>
    <col min="8711" max="8711" width="9.5546875" style="146" customWidth="1"/>
    <col min="8712" max="8712" width="1.6640625" style="146" customWidth="1"/>
    <col min="8713" max="8713" width="0.44140625" style="146" customWidth="1"/>
    <col min="8714" max="8714" width="3.88671875" style="146" customWidth="1"/>
    <col min="8715" max="8715" width="10.6640625" style="146" customWidth="1"/>
    <col min="8716" max="8716" width="8.33203125" style="146" customWidth="1"/>
    <col min="8717" max="8717" width="1.6640625" style="146" customWidth="1"/>
    <col min="8718" max="8718" width="4.88671875" style="146" customWidth="1"/>
    <col min="8719" max="8719" width="2.44140625" style="146" customWidth="1"/>
    <col min="8720" max="8720" width="1.109375" style="146" customWidth="1"/>
    <col min="8721" max="8721" width="1" style="146" customWidth="1"/>
    <col min="8722" max="8722" width="13.6640625" style="146" customWidth="1"/>
    <col min="8723" max="8723" width="3.88671875" style="146" customWidth="1"/>
    <col min="8724" max="8724" width="0.33203125" style="146" customWidth="1"/>
    <col min="8725" max="8725" width="0.109375" style="146" customWidth="1"/>
    <col min="8726" max="8726" width="0.5546875" style="146" customWidth="1"/>
    <col min="8727" max="8727" width="0.33203125" style="146" customWidth="1"/>
    <col min="8728" max="8728" width="0.109375" style="146" customWidth="1"/>
    <col min="8729" max="8729" width="5.5546875" style="146" customWidth="1"/>
    <col min="8730" max="8730" width="7.33203125" style="146" customWidth="1"/>
    <col min="8731" max="8731" width="0.44140625" style="146" customWidth="1"/>
    <col min="8732" max="8732" width="0.109375" style="146" customWidth="1"/>
    <col min="8733" max="8733" width="1" style="146" customWidth="1"/>
    <col min="8734" max="8734" width="0.44140625" style="146" customWidth="1"/>
    <col min="8735" max="8735" width="6.88671875" style="146" customWidth="1"/>
    <col min="8736" max="8736" width="9.109375" style="146" customWidth="1"/>
    <col min="8737" max="8737" width="0.88671875" style="146" customWidth="1"/>
    <col min="8738" max="8738" width="0" style="146" hidden="1" customWidth="1"/>
    <col min="8739" max="8739" width="1.33203125" style="146" customWidth="1"/>
    <col min="8740" max="8960" width="8.88671875" style="146"/>
    <col min="8961" max="8961" width="0.5546875" style="146" customWidth="1"/>
    <col min="8962" max="8962" width="1.33203125" style="146" customWidth="1"/>
    <col min="8963" max="8963" width="9.5546875" style="146" customWidth="1"/>
    <col min="8964" max="8964" width="5.88671875" style="146" customWidth="1"/>
    <col min="8965" max="8965" width="5.6640625" style="146" customWidth="1"/>
    <col min="8966" max="8966" width="15.6640625" style="146" customWidth="1"/>
    <col min="8967" max="8967" width="9.5546875" style="146" customWidth="1"/>
    <col min="8968" max="8968" width="1.6640625" style="146" customWidth="1"/>
    <col min="8969" max="8969" width="0.44140625" style="146" customWidth="1"/>
    <col min="8970" max="8970" width="3.88671875" style="146" customWidth="1"/>
    <col min="8971" max="8971" width="10.6640625" style="146" customWidth="1"/>
    <col min="8972" max="8972" width="8.33203125" style="146" customWidth="1"/>
    <col min="8973" max="8973" width="1.6640625" style="146" customWidth="1"/>
    <col min="8974" max="8974" width="4.88671875" style="146" customWidth="1"/>
    <col min="8975" max="8975" width="2.44140625" style="146" customWidth="1"/>
    <col min="8976" max="8976" width="1.109375" style="146" customWidth="1"/>
    <col min="8977" max="8977" width="1" style="146" customWidth="1"/>
    <col min="8978" max="8978" width="13.6640625" style="146" customWidth="1"/>
    <col min="8979" max="8979" width="3.88671875" style="146" customWidth="1"/>
    <col min="8980" max="8980" width="0.33203125" style="146" customWidth="1"/>
    <col min="8981" max="8981" width="0.109375" style="146" customWidth="1"/>
    <col min="8982" max="8982" width="0.5546875" style="146" customWidth="1"/>
    <col min="8983" max="8983" width="0.33203125" style="146" customWidth="1"/>
    <col min="8984" max="8984" width="0.109375" style="146" customWidth="1"/>
    <col min="8985" max="8985" width="5.5546875" style="146" customWidth="1"/>
    <col min="8986" max="8986" width="7.33203125" style="146" customWidth="1"/>
    <col min="8987" max="8987" width="0.44140625" style="146" customWidth="1"/>
    <col min="8988" max="8988" width="0.109375" style="146" customWidth="1"/>
    <col min="8989" max="8989" width="1" style="146" customWidth="1"/>
    <col min="8990" max="8990" width="0.44140625" style="146" customWidth="1"/>
    <col min="8991" max="8991" width="6.88671875" style="146" customWidth="1"/>
    <col min="8992" max="8992" width="9.109375" style="146" customWidth="1"/>
    <col min="8993" max="8993" width="0.88671875" style="146" customWidth="1"/>
    <col min="8994" max="8994" width="0" style="146" hidden="1" customWidth="1"/>
    <col min="8995" max="8995" width="1.33203125" style="146" customWidth="1"/>
    <col min="8996" max="9216" width="8.88671875" style="146"/>
    <col min="9217" max="9217" width="0.5546875" style="146" customWidth="1"/>
    <col min="9218" max="9218" width="1.33203125" style="146" customWidth="1"/>
    <col min="9219" max="9219" width="9.5546875" style="146" customWidth="1"/>
    <col min="9220" max="9220" width="5.88671875" style="146" customWidth="1"/>
    <col min="9221" max="9221" width="5.6640625" style="146" customWidth="1"/>
    <col min="9222" max="9222" width="15.6640625" style="146" customWidth="1"/>
    <col min="9223" max="9223" width="9.5546875" style="146" customWidth="1"/>
    <col min="9224" max="9224" width="1.6640625" style="146" customWidth="1"/>
    <col min="9225" max="9225" width="0.44140625" style="146" customWidth="1"/>
    <col min="9226" max="9226" width="3.88671875" style="146" customWidth="1"/>
    <col min="9227" max="9227" width="10.6640625" style="146" customWidth="1"/>
    <col min="9228" max="9228" width="8.33203125" style="146" customWidth="1"/>
    <col min="9229" max="9229" width="1.6640625" style="146" customWidth="1"/>
    <col min="9230" max="9230" width="4.88671875" style="146" customWidth="1"/>
    <col min="9231" max="9231" width="2.44140625" style="146" customWidth="1"/>
    <col min="9232" max="9232" width="1.109375" style="146" customWidth="1"/>
    <col min="9233" max="9233" width="1" style="146" customWidth="1"/>
    <col min="9234" max="9234" width="13.6640625" style="146" customWidth="1"/>
    <col min="9235" max="9235" width="3.88671875" style="146" customWidth="1"/>
    <col min="9236" max="9236" width="0.33203125" style="146" customWidth="1"/>
    <col min="9237" max="9237" width="0.109375" style="146" customWidth="1"/>
    <col min="9238" max="9238" width="0.5546875" style="146" customWidth="1"/>
    <col min="9239" max="9239" width="0.33203125" style="146" customWidth="1"/>
    <col min="9240" max="9240" width="0.109375" style="146" customWidth="1"/>
    <col min="9241" max="9241" width="5.5546875" style="146" customWidth="1"/>
    <col min="9242" max="9242" width="7.33203125" style="146" customWidth="1"/>
    <col min="9243" max="9243" width="0.44140625" style="146" customWidth="1"/>
    <col min="9244" max="9244" width="0.109375" style="146" customWidth="1"/>
    <col min="9245" max="9245" width="1" style="146" customWidth="1"/>
    <col min="9246" max="9246" width="0.44140625" style="146" customWidth="1"/>
    <col min="9247" max="9247" width="6.88671875" style="146" customWidth="1"/>
    <col min="9248" max="9248" width="9.109375" style="146" customWidth="1"/>
    <col min="9249" max="9249" width="0.88671875" style="146" customWidth="1"/>
    <col min="9250" max="9250" width="0" style="146" hidden="1" customWidth="1"/>
    <col min="9251" max="9251" width="1.33203125" style="146" customWidth="1"/>
    <col min="9252" max="9472" width="8.88671875" style="146"/>
    <col min="9473" max="9473" width="0.5546875" style="146" customWidth="1"/>
    <col min="9474" max="9474" width="1.33203125" style="146" customWidth="1"/>
    <col min="9475" max="9475" width="9.5546875" style="146" customWidth="1"/>
    <col min="9476" max="9476" width="5.88671875" style="146" customWidth="1"/>
    <col min="9477" max="9477" width="5.6640625" style="146" customWidth="1"/>
    <col min="9478" max="9478" width="15.6640625" style="146" customWidth="1"/>
    <col min="9479" max="9479" width="9.5546875" style="146" customWidth="1"/>
    <col min="9480" max="9480" width="1.6640625" style="146" customWidth="1"/>
    <col min="9481" max="9481" width="0.44140625" style="146" customWidth="1"/>
    <col min="9482" max="9482" width="3.88671875" style="146" customWidth="1"/>
    <col min="9483" max="9483" width="10.6640625" style="146" customWidth="1"/>
    <col min="9484" max="9484" width="8.33203125" style="146" customWidth="1"/>
    <col min="9485" max="9485" width="1.6640625" style="146" customWidth="1"/>
    <col min="9486" max="9486" width="4.88671875" style="146" customWidth="1"/>
    <col min="9487" max="9487" width="2.44140625" style="146" customWidth="1"/>
    <col min="9488" max="9488" width="1.109375" style="146" customWidth="1"/>
    <col min="9489" max="9489" width="1" style="146" customWidth="1"/>
    <col min="9490" max="9490" width="13.6640625" style="146" customWidth="1"/>
    <col min="9491" max="9491" width="3.88671875" style="146" customWidth="1"/>
    <col min="9492" max="9492" width="0.33203125" style="146" customWidth="1"/>
    <col min="9493" max="9493" width="0.109375" style="146" customWidth="1"/>
    <col min="9494" max="9494" width="0.5546875" style="146" customWidth="1"/>
    <col min="9495" max="9495" width="0.33203125" style="146" customWidth="1"/>
    <col min="9496" max="9496" width="0.109375" style="146" customWidth="1"/>
    <col min="9497" max="9497" width="5.5546875" style="146" customWidth="1"/>
    <col min="9498" max="9498" width="7.33203125" style="146" customWidth="1"/>
    <col min="9499" max="9499" width="0.44140625" style="146" customWidth="1"/>
    <col min="9500" max="9500" width="0.109375" style="146" customWidth="1"/>
    <col min="9501" max="9501" width="1" style="146" customWidth="1"/>
    <col min="9502" max="9502" width="0.44140625" style="146" customWidth="1"/>
    <col min="9503" max="9503" width="6.88671875" style="146" customWidth="1"/>
    <col min="9504" max="9504" width="9.109375" style="146" customWidth="1"/>
    <col min="9505" max="9505" width="0.88671875" style="146" customWidth="1"/>
    <col min="9506" max="9506" width="0" style="146" hidden="1" customWidth="1"/>
    <col min="9507" max="9507" width="1.33203125" style="146" customWidth="1"/>
    <col min="9508" max="9728" width="8.88671875" style="146"/>
    <col min="9729" max="9729" width="0.5546875" style="146" customWidth="1"/>
    <col min="9730" max="9730" width="1.33203125" style="146" customWidth="1"/>
    <col min="9731" max="9731" width="9.5546875" style="146" customWidth="1"/>
    <col min="9732" max="9732" width="5.88671875" style="146" customWidth="1"/>
    <col min="9733" max="9733" width="5.6640625" style="146" customWidth="1"/>
    <col min="9734" max="9734" width="15.6640625" style="146" customWidth="1"/>
    <col min="9735" max="9735" width="9.5546875" style="146" customWidth="1"/>
    <col min="9736" max="9736" width="1.6640625" style="146" customWidth="1"/>
    <col min="9737" max="9737" width="0.44140625" style="146" customWidth="1"/>
    <col min="9738" max="9738" width="3.88671875" style="146" customWidth="1"/>
    <col min="9739" max="9739" width="10.6640625" style="146" customWidth="1"/>
    <col min="9740" max="9740" width="8.33203125" style="146" customWidth="1"/>
    <col min="9741" max="9741" width="1.6640625" style="146" customWidth="1"/>
    <col min="9742" max="9742" width="4.88671875" style="146" customWidth="1"/>
    <col min="9743" max="9743" width="2.44140625" style="146" customWidth="1"/>
    <col min="9744" max="9744" width="1.109375" style="146" customWidth="1"/>
    <col min="9745" max="9745" width="1" style="146" customWidth="1"/>
    <col min="9746" max="9746" width="13.6640625" style="146" customWidth="1"/>
    <col min="9747" max="9747" width="3.88671875" style="146" customWidth="1"/>
    <col min="9748" max="9748" width="0.33203125" style="146" customWidth="1"/>
    <col min="9749" max="9749" width="0.109375" style="146" customWidth="1"/>
    <col min="9750" max="9750" width="0.5546875" style="146" customWidth="1"/>
    <col min="9751" max="9751" width="0.33203125" style="146" customWidth="1"/>
    <col min="9752" max="9752" width="0.109375" style="146" customWidth="1"/>
    <col min="9753" max="9753" width="5.5546875" style="146" customWidth="1"/>
    <col min="9754" max="9754" width="7.33203125" style="146" customWidth="1"/>
    <col min="9755" max="9755" width="0.44140625" style="146" customWidth="1"/>
    <col min="9756" max="9756" width="0.109375" style="146" customWidth="1"/>
    <col min="9757" max="9757" width="1" style="146" customWidth="1"/>
    <col min="9758" max="9758" width="0.44140625" style="146" customWidth="1"/>
    <col min="9759" max="9759" width="6.88671875" style="146" customWidth="1"/>
    <col min="9760" max="9760" width="9.109375" style="146" customWidth="1"/>
    <col min="9761" max="9761" width="0.88671875" style="146" customWidth="1"/>
    <col min="9762" max="9762" width="0" style="146" hidden="1" customWidth="1"/>
    <col min="9763" max="9763" width="1.33203125" style="146" customWidth="1"/>
    <col min="9764" max="9984" width="8.88671875" style="146"/>
    <col min="9985" max="9985" width="0.5546875" style="146" customWidth="1"/>
    <col min="9986" max="9986" width="1.33203125" style="146" customWidth="1"/>
    <col min="9987" max="9987" width="9.5546875" style="146" customWidth="1"/>
    <col min="9988" max="9988" width="5.88671875" style="146" customWidth="1"/>
    <col min="9989" max="9989" width="5.6640625" style="146" customWidth="1"/>
    <col min="9990" max="9990" width="15.6640625" style="146" customWidth="1"/>
    <col min="9991" max="9991" width="9.5546875" style="146" customWidth="1"/>
    <col min="9992" max="9992" width="1.6640625" style="146" customWidth="1"/>
    <col min="9993" max="9993" width="0.44140625" style="146" customWidth="1"/>
    <col min="9994" max="9994" width="3.88671875" style="146" customWidth="1"/>
    <col min="9995" max="9995" width="10.6640625" style="146" customWidth="1"/>
    <col min="9996" max="9996" width="8.33203125" style="146" customWidth="1"/>
    <col min="9997" max="9997" width="1.6640625" style="146" customWidth="1"/>
    <col min="9998" max="9998" width="4.88671875" style="146" customWidth="1"/>
    <col min="9999" max="9999" width="2.44140625" style="146" customWidth="1"/>
    <col min="10000" max="10000" width="1.109375" style="146" customWidth="1"/>
    <col min="10001" max="10001" width="1" style="146" customWidth="1"/>
    <col min="10002" max="10002" width="13.6640625" style="146" customWidth="1"/>
    <col min="10003" max="10003" width="3.88671875" style="146" customWidth="1"/>
    <col min="10004" max="10004" width="0.33203125" style="146" customWidth="1"/>
    <col min="10005" max="10005" width="0.109375" style="146" customWidth="1"/>
    <col min="10006" max="10006" width="0.5546875" style="146" customWidth="1"/>
    <col min="10007" max="10007" width="0.33203125" style="146" customWidth="1"/>
    <col min="10008" max="10008" width="0.109375" style="146" customWidth="1"/>
    <col min="10009" max="10009" width="5.5546875" style="146" customWidth="1"/>
    <col min="10010" max="10010" width="7.33203125" style="146" customWidth="1"/>
    <col min="10011" max="10011" width="0.44140625" style="146" customWidth="1"/>
    <col min="10012" max="10012" width="0.109375" style="146" customWidth="1"/>
    <col min="10013" max="10013" width="1" style="146" customWidth="1"/>
    <col min="10014" max="10014" width="0.44140625" style="146" customWidth="1"/>
    <col min="10015" max="10015" width="6.88671875" style="146" customWidth="1"/>
    <col min="10016" max="10016" width="9.109375" style="146" customWidth="1"/>
    <col min="10017" max="10017" width="0.88671875" style="146" customWidth="1"/>
    <col min="10018" max="10018" width="0" style="146" hidden="1" customWidth="1"/>
    <col min="10019" max="10019" width="1.33203125" style="146" customWidth="1"/>
    <col min="10020" max="10240" width="8.88671875" style="146"/>
    <col min="10241" max="10241" width="0.5546875" style="146" customWidth="1"/>
    <col min="10242" max="10242" width="1.33203125" style="146" customWidth="1"/>
    <col min="10243" max="10243" width="9.5546875" style="146" customWidth="1"/>
    <col min="10244" max="10244" width="5.88671875" style="146" customWidth="1"/>
    <col min="10245" max="10245" width="5.6640625" style="146" customWidth="1"/>
    <col min="10246" max="10246" width="15.6640625" style="146" customWidth="1"/>
    <col min="10247" max="10247" width="9.5546875" style="146" customWidth="1"/>
    <col min="10248" max="10248" width="1.6640625" style="146" customWidth="1"/>
    <col min="10249" max="10249" width="0.44140625" style="146" customWidth="1"/>
    <col min="10250" max="10250" width="3.88671875" style="146" customWidth="1"/>
    <col min="10251" max="10251" width="10.6640625" style="146" customWidth="1"/>
    <col min="10252" max="10252" width="8.33203125" style="146" customWidth="1"/>
    <col min="10253" max="10253" width="1.6640625" style="146" customWidth="1"/>
    <col min="10254" max="10254" width="4.88671875" style="146" customWidth="1"/>
    <col min="10255" max="10255" width="2.44140625" style="146" customWidth="1"/>
    <col min="10256" max="10256" width="1.109375" style="146" customWidth="1"/>
    <col min="10257" max="10257" width="1" style="146" customWidth="1"/>
    <col min="10258" max="10258" width="13.6640625" style="146" customWidth="1"/>
    <col min="10259" max="10259" width="3.88671875" style="146" customWidth="1"/>
    <col min="10260" max="10260" width="0.33203125" style="146" customWidth="1"/>
    <col min="10261" max="10261" width="0.109375" style="146" customWidth="1"/>
    <col min="10262" max="10262" width="0.5546875" style="146" customWidth="1"/>
    <col min="10263" max="10263" width="0.33203125" style="146" customWidth="1"/>
    <col min="10264" max="10264" width="0.109375" style="146" customWidth="1"/>
    <col min="10265" max="10265" width="5.5546875" style="146" customWidth="1"/>
    <col min="10266" max="10266" width="7.33203125" style="146" customWidth="1"/>
    <col min="10267" max="10267" width="0.44140625" style="146" customWidth="1"/>
    <col min="10268" max="10268" width="0.109375" style="146" customWidth="1"/>
    <col min="10269" max="10269" width="1" style="146" customWidth="1"/>
    <col min="10270" max="10270" width="0.44140625" style="146" customWidth="1"/>
    <col min="10271" max="10271" width="6.88671875" style="146" customWidth="1"/>
    <col min="10272" max="10272" width="9.109375" style="146" customWidth="1"/>
    <col min="10273" max="10273" width="0.88671875" style="146" customWidth="1"/>
    <col min="10274" max="10274" width="0" style="146" hidden="1" customWidth="1"/>
    <col min="10275" max="10275" width="1.33203125" style="146" customWidth="1"/>
    <col min="10276" max="10496" width="8.88671875" style="146"/>
    <col min="10497" max="10497" width="0.5546875" style="146" customWidth="1"/>
    <col min="10498" max="10498" width="1.33203125" style="146" customWidth="1"/>
    <col min="10499" max="10499" width="9.5546875" style="146" customWidth="1"/>
    <col min="10500" max="10500" width="5.88671875" style="146" customWidth="1"/>
    <col min="10501" max="10501" width="5.6640625" style="146" customWidth="1"/>
    <col min="10502" max="10502" width="15.6640625" style="146" customWidth="1"/>
    <col min="10503" max="10503" width="9.5546875" style="146" customWidth="1"/>
    <col min="10504" max="10504" width="1.6640625" style="146" customWidth="1"/>
    <col min="10505" max="10505" width="0.44140625" style="146" customWidth="1"/>
    <col min="10506" max="10506" width="3.88671875" style="146" customWidth="1"/>
    <col min="10507" max="10507" width="10.6640625" style="146" customWidth="1"/>
    <col min="10508" max="10508" width="8.33203125" style="146" customWidth="1"/>
    <col min="10509" max="10509" width="1.6640625" style="146" customWidth="1"/>
    <col min="10510" max="10510" width="4.88671875" style="146" customWidth="1"/>
    <col min="10511" max="10511" width="2.44140625" style="146" customWidth="1"/>
    <col min="10512" max="10512" width="1.109375" style="146" customWidth="1"/>
    <col min="10513" max="10513" width="1" style="146" customWidth="1"/>
    <col min="10514" max="10514" width="13.6640625" style="146" customWidth="1"/>
    <col min="10515" max="10515" width="3.88671875" style="146" customWidth="1"/>
    <col min="10516" max="10516" width="0.33203125" style="146" customWidth="1"/>
    <col min="10517" max="10517" width="0.109375" style="146" customWidth="1"/>
    <col min="10518" max="10518" width="0.5546875" style="146" customWidth="1"/>
    <col min="10519" max="10519" width="0.33203125" style="146" customWidth="1"/>
    <col min="10520" max="10520" width="0.109375" style="146" customWidth="1"/>
    <col min="10521" max="10521" width="5.5546875" style="146" customWidth="1"/>
    <col min="10522" max="10522" width="7.33203125" style="146" customWidth="1"/>
    <col min="10523" max="10523" width="0.44140625" style="146" customWidth="1"/>
    <col min="10524" max="10524" width="0.109375" style="146" customWidth="1"/>
    <col min="10525" max="10525" width="1" style="146" customWidth="1"/>
    <col min="10526" max="10526" width="0.44140625" style="146" customWidth="1"/>
    <col min="10527" max="10527" width="6.88671875" style="146" customWidth="1"/>
    <col min="10528" max="10528" width="9.109375" style="146" customWidth="1"/>
    <col min="10529" max="10529" width="0.88671875" style="146" customWidth="1"/>
    <col min="10530" max="10530" width="0" style="146" hidden="1" customWidth="1"/>
    <col min="10531" max="10531" width="1.33203125" style="146" customWidth="1"/>
    <col min="10532" max="10752" width="8.88671875" style="146"/>
    <col min="10753" max="10753" width="0.5546875" style="146" customWidth="1"/>
    <col min="10754" max="10754" width="1.33203125" style="146" customWidth="1"/>
    <col min="10755" max="10755" width="9.5546875" style="146" customWidth="1"/>
    <col min="10756" max="10756" width="5.88671875" style="146" customWidth="1"/>
    <col min="10757" max="10757" width="5.6640625" style="146" customWidth="1"/>
    <col min="10758" max="10758" width="15.6640625" style="146" customWidth="1"/>
    <col min="10759" max="10759" width="9.5546875" style="146" customWidth="1"/>
    <col min="10760" max="10760" width="1.6640625" style="146" customWidth="1"/>
    <col min="10761" max="10761" width="0.44140625" style="146" customWidth="1"/>
    <col min="10762" max="10762" width="3.88671875" style="146" customWidth="1"/>
    <col min="10763" max="10763" width="10.6640625" style="146" customWidth="1"/>
    <col min="10764" max="10764" width="8.33203125" style="146" customWidth="1"/>
    <col min="10765" max="10765" width="1.6640625" style="146" customWidth="1"/>
    <col min="10766" max="10766" width="4.88671875" style="146" customWidth="1"/>
    <col min="10767" max="10767" width="2.44140625" style="146" customWidth="1"/>
    <col min="10768" max="10768" width="1.109375" style="146" customWidth="1"/>
    <col min="10769" max="10769" width="1" style="146" customWidth="1"/>
    <col min="10770" max="10770" width="13.6640625" style="146" customWidth="1"/>
    <col min="10771" max="10771" width="3.88671875" style="146" customWidth="1"/>
    <col min="10772" max="10772" width="0.33203125" style="146" customWidth="1"/>
    <col min="10773" max="10773" width="0.109375" style="146" customWidth="1"/>
    <col min="10774" max="10774" width="0.5546875" style="146" customWidth="1"/>
    <col min="10775" max="10775" width="0.33203125" style="146" customWidth="1"/>
    <col min="10776" max="10776" width="0.109375" style="146" customWidth="1"/>
    <col min="10777" max="10777" width="5.5546875" style="146" customWidth="1"/>
    <col min="10778" max="10778" width="7.33203125" style="146" customWidth="1"/>
    <col min="10779" max="10779" width="0.44140625" style="146" customWidth="1"/>
    <col min="10780" max="10780" width="0.109375" style="146" customWidth="1"/>
    <col min="10781" max="10781" width="1" style="146" customWidth="1"/>
    <col min="10782" max="10782" width="0.44140625" style="146" customWidth="1"/>
    <col min="10783" max="10783" width="6.88671875" style="146" customWidth="1"/>
    <col min="10784" max="10784" width="9.109375" style="146" customWidth="1"/>
    <col min="10785" max="10785" width="0.88671875" style="146" customWidth="1"/>
    <col min="10786" max="10786" width="0" style="146" hidden="1" customWidth="1"/>
    <col min="10787" max="10787" width="1.33203125" style="146" customWidth="1"/>
    <col min="10788" max="11008" width="8.88671875" style="146"/>
    <col min="11009" max="11009" width="0.5546875" style="146" customWidth="1"/>
    <col min="11010" max="11010" width="1.33203125" style="146" customWidth="1"/>
    <col min="11011" max="11011" width="9.5546875" style="146" customWidth="1"/>
    <col min="11012" max="11012" width="5.88671875" style="146" customWidth="1"/>
    <col min="11013" max="11013" width="5.6640625" style="146" customWidth="1"/>
    <col min="11014" max="11014" width="15.6640625" style="146" customWidth="1"/>
    <col min="11015" max="11015" width="9.5546875" style="146" customWidth="1"/>
    <col min="11016" max="11016" width="1.6640625" style="146" customWidth="1"/>
    <col min="11017" max="11017" width="0.44140625" style="146" customWidth="1"/>
    <col min="11018" max="11018" width="3.88671875" style="146" customWidth="1"/>
    <col min="11019" max="11019" width="10.6640625" style="146" customWidth="1"/>
    <col min="11020" max="11020" width="8.33203125" style="146" customWidth="1"/>
    <col min="11021" max="11021" width="1.6640625" style="146" customWidth="1"/>
    <col min="11022" max="11022" width="4.88671875" style="146" customWidth="1"/>
    <col min="11023" max="11023" width="2.44140625" style="146" customWidth="1"/>
    <col min="11024" max="11024" width="1.109375" style="146" customWidth="1"/>
    <col min="11025" max="11025" width="1" style="146" customWidth="1"/>
    <col min="11026" max="11026" width="13.6640625" style="146" customWidth="1"/>
    <col min="11027" max="11027" width="3.88671875" style="146" customWidth="1"/>
    <col min="11028" max="11028" width="0.33203125" style="146" customWidth="1"/>
    <col min="11029" max="11029" width="0.109375" style="146" customWidth="1"/>
    <col min="11030" max="11030" width="0.5546875" style="146" customWidth="1"/>
    <col min="11031" max="11031" width="0.33203125" style="146" customWidth="1"/>
    <col min="11032" max="11032" width="0.109375" style="146" customWidth="1"/>
    <col min="11033" max="11033" width="5.5546875" style="146" customWidth="1"/>
    <col min="11034" max="11034" width="7.33203125" style="146" customWidth="1"/>
    <col min="11035" max="11035" width="0.44140625" style="146" customWidth="1"/>
    <col min="11036" max="11036" width="0.109375" style="146" customWidth="1"/>
    <col min="11037" max="11037" width="1" style="146" customWidth="1"/>
    <col min="11038" max="11038" width="0.44140625" style="146" customWidth="1"/>
    <col min="11039" max="11039" width="6.88671875" style="146" customWidth="1"/>
    <col min="11040" max="11040" width="9.109375" style="146" customWidth="1"/>
    <col min="11041" max="11041" width="0.88671875" style="146" customWidth="1"/>
    <col min="11042" max="11042" width="0" style="146" hidden="1" customWidth="1"/>
    <col min="11043" max="11043" width="1.33203125" style="146" customWidth="1"/>
    <col min="11044" max="11264" width="8.88671875" style="146"/>
    <col min="11265" max="11265" width="0.5546875" style="146" customWidth="1"/>
    <col min="11266" max="11266" width="1.33203125" style="146" customWidth="1"/>
    <col min="11267" max="11267" width="9.5546875" style="146" customWidth="1"/>
    <col min="11268" max="11268" width="5.88671875" style="146" customWidth="1"/>
    <col min="11269" max="11269" width="5.6640625" style="146" customWidth="1"/>
    <col min="11270" max="11270" width="15.6640625" style="146" customWidth="1"/>
    <col min="11271" max="11271" width="9.5546875" style="146" customWidth="1"/>
    <col min="11272" max="11272" width="1.6640625" style="146" customWidth="1"/>
    <col min="11273" max="11273" width="0.44140625" style="146" customWidth="1"/>
    <col min="11274" max="11274" width="3.88671875" style="146" customWidth="1"/>
    <col min="11275" max="11275" width="10.6640625" style="146" customWidth="1"/>
    <col min="11276" max="11276" width="8.33203125" style="146" customWidth="1"/>
    <col min="11277" max="11277" width="1.6640625" style="146" customWidth="1"/>
    <col min="11278" max="11278" width="4.88671875" style="146" customWidth="1"/>
    <col min="11279" max="11279" width="2.44140625" style="146" customWidth="1"/>
    <col min="11280" max="11280" width="1.109375" style="146" customWidth="1"/>
    <col min="11281" max="11281" width="1" style="146" customWidth="1"/>
    <col min="11282" max="11282" width="13.6640625" style="146" customWidth="1"/>
    <col min="11283" max="11283" width="3.88671875" style="146" customWidth="1"/>
    <col min="11284" max="11284" width="0.33203125" style="146" customWidth="1"/>
    <col min="11285" max="11285" width="0.109375" style="146" customWidth="1"/>
    <col min="11286" max="11286" width="0.5546875" style="146" customWidth="1"/>
    <col min="11287" max="11287" width="0.33203125" style="146" customWidth="1"/>
    <col min="11288" max="11288" width="0.109375" style="146" customWidth="1"/>
    <col min="11289" max="11289" width="5.5546875" style="146" customWidth="1"/>
    <col min="11290" max="11290" width="7.33203125" style="146" customWidth="1"/>
    <col min="11291" max="11291" width="0.44140625" style="146" customWidth="1"/>
    <col min="11292" max="11292" width="0.109375" style="146" customWidth="1"/>
    <col min="11293" max="11293" width="1" style="146" customWidth="1"/>
    <col min="11294" max="11294" width="0.44140625" style="146" customWidth="1"/>
    <col min="11295" max="11295" width="6.88671875" style="146" customWidth="1"/>
    <col min="11296" max="11296" width="9.109375" style="146" customWidth="1"/>
    <col min="11297" max="11297" width="0.88671875" style="146" customWidth="1"/>
    <col min="11298" max="11298" width="0" style="146" hidden="1" customWidth="1"/>
    <col min="11299" max="11299" width="1.33203125" style="146" customWidth="1"/>
    <col min="11300" max="11520" width="8.88671875" style="146"/>
    <col min="11521" max="11521" width="0.5546875" style="146" customWidth="1"/>
    <col min="11522" max="11522" width="1.33203125" style="146" customWidth="1"/>
    <col min="11523" max="11523" width="9.5546875" style="146" customWidth="1"/>
    <col min="11524" max="11524" width="5.88671875" style="146" customWidth="1"/>
    <col min="11525" max="11525" width="5.6640625" style="146" customWidth="1"/>
    <col min="11526" max="11526" width="15.6640625" style="146" customWidth="1"/>
    <col min="11527" max="11527" width="9.5546875" style="146" customWidth="1"/>
    <col min="11528" max="11528" width="1.6640625" style="146" customWidth="1"/>
    <col min="11529" max="11529" width="0.44140625" style="146" customWidth="1"/>
    <col min="11530" max="11530" width="3.88671875" style="146" customWidth="1"/>
    <col min="11531" max="11531" width="10.6640625" style="146" customWidth="1"/>
    <col min="11532" max="11532" width="8.33203125" style="146" customWidth="1"/>
    <col min="11533" max="11533" width="1.6640625" style="146" customWidth="1"/>
    <col min="11534" max="11534" width="4.88671875" style="146" customWidth="1"/>
    <col min="11535" max="11535" width="2.44140625" style="146" customWidth="1"/>
    <col min="11536" max="11536" width="1.109375" style="146" customWidth="1"/>
    <col min="11537" max="11537" width="1" style="146" customWidth="1"/>
    <col min="11538" max="11538" width="13.6640625" style="146" customWidth="1"/>
    <col min="11539" max="11539" width="3.88671875" style="146" customWidth="1"/>
    <col min="11540" max="11540" width="0.33203125" style="146" customWidth="1"/>
    <col min="11541" max="11541" width="0.109375" style="146" customWidth="1"/>
    <col min="11542" max="11542" width="0.5546875" style="146" customWidth="1"/>
    <col min="11543" max="11543" width="0.33203125" style="146" customWidth="1"/>
    <col min="11544" max="11544" width="0.109375" style="146" customWidth="1"/>
    <col min="11545" max="11545" width="5.5546875" style="146" customWidth="1"/>
    <col min="11546" max="11546" width="7.33203125" style="146" customWidth="1"/>
    <col min="11547" max="11547" width="0.44140625" style="146" customWidth="1"/>
    <col min="11548" max="11548" width="0.109375" style="146" customWidth="1"/>
    <col min="11549" max="11549" width="1" style="146" customWidth="1"/>
    <col min="11550" max="11550" width="0.44140625" style="146" customWidth="1"/>
    <col min="11551" max="11551" width="6.88671875" style="146" customWidth="1"/>
    <col min="11552" max="11552" width="9.109375" style="146" customWidth="1"/>
    <col min="11553" max="11553" width="0.88671875" style="146" customWidth="1"/>
    <col min="11554" max="11554" width="0" style="146" hidden="1" customWidth="1"/>
    <col min="11555" max="11555" width="1.33203125" style="146" customWidth="1"/>
    <col min="11556" max="11776" width="8.88671875" style="146"/>
    <col min="11777" max="11777" width="0.5546875" style="146" customWidth="1"/>
    <col min="11778" max="11778" width="1.33203125" style="146" customWidth="1"/>
    <col min="11779" max="11779" width="9.5546875" style="146" customWidth="1"/>
    <col min="11780" max="11780" width="5.88671875" style="146" customWidth="1"/>
    <col min="11781" max="11781" width="5.6640625" style="146" customWidth="1"/>
    <col min="11782" max="11782" width="15.6640625" style="146" customWidth="1"/>
    <col min="11783" max="11783" width="9.5546875" style="146" customWidth="1"/>
    <col min="11784" max="11784" width="1.6640625" style="146" customWidth="1"/>
    <col min="11785" max="11785" width="0.44140625" style="146" customWidth="1"/>
    <col min="11786" max="11786" width="3.88671875" style="146" customWidth="1"/>
    <col min="11787" max="11787" width="10.6640625" style="146" customWidth="1"/>
    <col min="11788" max="11788" width="8.33203125" style="146" customWidth="1"/>
    <col min="11789" max="11789" width="1.6640625" style="146" customWidth="1"/>
    <col min="11790" max="11790" width="4.88671875" style="146" customWidth="1"/>
    <col min="11791" max="11791" width="2.44140625" style="146" customWidth="1"/>
    <col min="11792" max="11792" width="1.109375" style="146" customWidth="1"/>
    <col min="11793" max="11793" width="1" style="146" customWidth="1"/>
    <col min="11794" max="11794" width="13.6640625" style="146" customWidth="1"/>
    <col min="11795" max="11795" width="3.88671875" style="146" customWidth="1"/>
    <col min="11796" max="11796" width="0.33203125" style="146" customWidth="1"/>
    <col min="11797" max="11797" width="0.109375" style="146" customWidth="1"/>
    <col min="11798" max="11798" width="0.5546875" style="146" customWidth="1"/>
    <col min="11799" max="11799" width="0.33203125" style="146" customWidth="1"/>
    <col min="11800" max="11800" width="0.109375" style="146" customWidth="1"/>
    <col min="11801" max="11801" width="5.5546875" style="146" customWidth="1"/>
    <col min="11802" max="11802" width="7.33203125" style="146" customWidth="1"/>
    <col min="11803" max="11803" width="0.44140625" style="146" customWidth="1"/>
    <col min="11804" max="11804" width="0.109375" style="146" customWidth="1"/>
    <col min="11805" max="11805" width="1" style="146" customWidth="1"/>
    <col min="11806" max="11806" width="0.44140625" style="146" customWidth="1"/>
    <col min="11807" max="11807" width="6.88671875" style="146" customWidth="1"/>
    <col min="11808" max="11808" width="9.109375" style="146" customWidth="1"/>
    <col min="11809" max="11809" width="0.88671875" style="146" customWidth="1"/>
    <col min="11810" max="11810" width="0" style="146" hidden="1" customWidth="1"/>
    <col min="11811" max="11811" width="1.33203125" style="146" customWidth="1"/>
    <col min="11812" max="12032" width="8.88671875" style="146"/>
    <col min="12033" max="12033" width="0.5546875" style="146" customWidth="1"/>
    <col min="12034" max="12034" width="1.33203125" style="146" customWidth="1"/>
    <col min="12035" max="12035" width="9.5546875" style="146" customWidth="1"/>
    <col min="12036" max="12036" width="5.88671875" style="146" customWidth="1"/>
    <col min="12037" max="12037" width="5.6640625" style="146" customWidth="1"/>
    <col min="12038" max="12038" width="15.6640625" style="146" customWidth="1"/>
    <col min="12039" max="12039" width="9.5546875" style="146" customWidth="1"/>
    <col min="12040" max="12040" width="1.6640625" style="146" customWidth="1"/>
    <col min="12041" max="12041" width="0.44140625" style="146" customWidth="1"/>
    <col min="12042" max="12042" width="3.88671875" style="146" customWidth="1"/>
    <col min="12043" max="12043" width="10.6640625" style="146" customWidth="1"/>
    <col min="12044" max="12044" width="8.33203125" style="146" customWidth="1"/>
    <col min="12045" max="12045" width="1.6640625" style="146" customWidth="1"/>
    <col min="12046" max="12046" width="4.88671875" style="146" customWidth="1"/>
    <col min="12047" max="12047" width="2.44140625" style="146" customWidth="1"/>
    <col min="12048" max="12048" width="1.109375" style="146" customWidth="1"/>
    <col min="12049" max="12049" width="1" style="146" customWidth="1"/>
    <col min="12050" max="12050" width="13.6640625" style="146" customWidth="1"/>
    <col min="12051" max="12051" width="3.88671875" style="146" customWidth="1"/>
    <col min="12052" max="12052" width="0.33203125" style="146" customWidth="1"/>
    <col min="12053" max="12053" width="0.109375" style="146" customWidth="1"/>
    <col min="12054" max="12054" width="0.5546875" style="146" customWidth="1"/>
    <col min="12055" max="12055" width="0.33203125" style="146" customWidth="1"/>
    <col min="12056" max="12056" width="0.109375" style="146" customWidth="1"/>
    <col min="12057" max="12057" width="5.5546875" style="146" customWidth="1"/>
    <col min="12058" max="12058" width="7.33203125" style="146" customWidth="1"/>
    <col min="12059" max="12059" width="0.44140625" style="146" customWidth="1"/>
    <col min="12060" max="12060" width="0.109375" style="146" customWidth="1"/>
    <col min="12061" max="12061" width="1" style="146" customWidth="1"/>
    <col min="12062" max="12062" width="0.44140625" style="146" customWidth="1"/>
    <col min="12063" max="12063" width="6.88671875" style="146" customWidth="1"/>
    <col min="12064" max="12064" width="9.109375" style="146" customWidth="1"/>
    <col min="12065" max="12065" width="0.88671875" style="146" customWidth="1"/>
    <col min="12066" max="12066" width="0" style="146" hidden="1" customWidth="1"/>
    <col min="12067" max="12067" width="1.33203125" style="146" customWidth="1"/>
    <col min="12068" max="12288" width="8.88671875" style="146"/>
    <col min="12289" max="12289" width="0.5546875" style="146" customWidth="1"/>
    <col min="12290" max="12290" width="1.33203125" style="146" customWidth="1"/>
    <col min="12291" max="12291" width="9.5546875" style="146" customWidth="1"/>
    <col min="12292" max="12292" width="5.88671875" style="146" customWidth="1"/>
    <col min="12293" max="12293" width="5.6640625" style="146" customWidth="1"/>
    <col min="12294" max="12294" width="15.6640625" style="146" customWidth="1"/>
    <col min="12295" max="12295" width="9.5546875" style="146" customWidth="1"/>
    <col min="12296" max="12296" width="1.6640625" style="146" customWidth="1"/>
    <col min="12297" max="12297" width="0.44140625" style="146" customWidth="1"/>
    <col min="12298" max="12298" width="3.88671875" style="146" customWidth="1"/>
    <col min="12299" max="12299" width="10.6640625" style="146" customWidth="1"/>
    <col min="12300" max="12300" width="8.33203125" style="146" customWidth="1"/>
    <col min="12301" max="12301" width="1.6640625" style="146" customWidth="1"/>
    <col min="12302" max="12302" width="4.88671875" style="146" customWidth="1"/>
    <col min="12303" max="12303" width="2.44140625" style="146" customWidth="1"/>
    <col min="12304" max="12304" width="1.109375" style="146" customWidth="1"/>
    <col min="12305" max="12305" width="1" style="146" customWidth="1"/>
    <col min="12306" max="12306" width="13.6640625" style="146" customWidth="1"/>
    <col min="12307" max="12307" width="3.88671875" style="146" customWidth="1"/>
    <col min="12308" max="12308" width="0.33203125" style="146" customWidth="1"/>
    <col min="12309" max="12309" width="0.109375" style="146" customWidth="1"/>
    <col min="12310" max="12310" width="0.5546875" style="146" customWidth="1"/>
    <col min="12311" max="12311" width="0.33203125" style="146" customWidth="1"/>
    <col min="12312" max="12312" width="0.109375" style="146" customWidth="1"/>
    <col min="12313" max="12313" width="5.5546875" style="146" customWidth="1"/>
    <col min="12314" max="12314" width="7.33203125" style="146" customWidth="1"/>
    <col min="12315" max="12315" width="0.44140625" style="146" customWidth="1"/>
    <col min="12316" max="12316" width="0.109375" style="146" customWidth="1"/>
    <col min="12317" max="12317" width="1" style="146" customWidth="1"/>
    <col min="12318" max="12318" width="0.44140625" style="146" customWidth="1"/>
    <col min="12319" max="12319" width="6.88671875" style="146" customWidth="1"/>
    <col min="12320" max="12320" width="9.109375" style="146" customWidth="1"/>
    <col min="12321" max="12321" width="0.88671875" style="146" customWidth="1"/>
    <col min="12322" max="12322" width="0" style="146" hidden="1" customWidth="1"/>
    <col min="12323" max="12323" width="1.33203125" style="146" customWidth="1"/>
    <col min="12324" max="12544" width="8.88671875" style="146"/>
    <col min="12545" max="12545" width="0.5546875" style="146" customWidth="1"/>
    <col min="12546" max="12546" width="1.33203125" style="146" customWidth="1"/>
    <col min="12547" max="12547" width="9.5546875" style="146" customWidth="1"/>
    <col min="12548" max="12548" width="5.88671875" style="146" customWidth="1"/>
    <col min="12549" max="12549" width="5.6640625" style="146" customWidth="1"/>
    <col min="12550" max="12550" width="15.6640625" style="146" customWidth="1"/>
    <col min="12551" max="12551" width="9.5546875" style="146" customWidth="1"/>
    <col min="12552" max="12552" width="1.6640625" style="146" customWidth="1"/>
    <col min="12553" max="12553" width="0.44140625" style="146" customWidth="1"/>
    <col min="12554" max="12554" width="3.88671875" style="146" customWidth="1"/>
    <col min="12555" max="12555" width="10.6640625" style="146" customWidth="1"/>
    <col min="12556" max="12556" width="8.33203125" style="146" customWidth="1"/>
    <col min="12557" max="12557" width="1.6640625" style="146" customWidth="1"/>
    <col min="12558" max="12558" width="4.88671875" style="146" customWidth="1"/>
    <col min="12559" max="12559" width="2.44140625" style="146" customWidth="1"/>
    <col min="12560" max="12560" width="1.109375" style="146" customWidth="1"/>
    <col min="12561" max="12561" width="1" style="146" customWidth="1"/>
    <col min="12562" max="12562" width="13.6640625" style="146" customWidth="1"/>
    <col min="12563" max="12563" width="3.88671875" style="146" customWidth="1"/>
    <col min="12564" max="12564" width="0.33203125" style="146" customWidth="1"/>
    <col min="12565" max="12565" width="0.109375" style="146" customWidth="1"/>
    <col min="12566" max="12566" width="0.5546875" style="146" customWidth="1"/>
    <col min="12567" max="12567" width="0.33203125" style="146" customWidth="1"/>
    <col min="12568" max="12568" width="0.109375" style="146" customWidth="1"/>
    <col min="12569" max="12569" width="5.5546875" style="146" customWidth="1"/>
    <col min="12570" max="12570" width="7.33203125" style="146" customWidth="1"/>
    <col min="12571" max="12571" width="0.44140625" style="146" customWidth="1"/>
    <col min="12572" max="12572" width="0.109375" style="146" customWidth="1"/>
    <col min="12573" max="12573" width="1" style="146" customWidth="1"/>
    <col min="12574" max="12574" width="0.44140625" style="146" customWidth="1"/>
    <col min="12575" max="12575" width="6.88671875" style="146" customWidth="1"/>
    <col min="12576" max="12576" width="9.109375" style="146" customWidth="1"/>
    <col min="12577" max="12577" width="0.88671875" style="146" customWidth="1"/>
    <col min="12578" max="12578" width="0" style="146" hidden="1" customWidth="1"/>
    <col min="12579" max="12579" width="1.33203125" style="146" customWidth="1"/>
    <col min="12580" max="12800" width="8.88671875" style="146"/>
    <col min="12801" max="12801" width="0.5546875" style="146" customWidth="1"/>
    <col min="12802" max="12802" width="1.33203125" style="146" customWidth="1"/>
    <col min="12803" max="12803" width="9.5546875" style="146" customWidth="1"/>
    <col min="12804" max="12804" width="5.88671875" style="146" customWidth="1"/>
    <col min="12805" max="12805" width="5.6640625" style="146" customWidth="1"/>
    <col min="12806" max="12806" width="15.6640625" style="146" customWidth="1"/>
    <col min="12807" max="12807" width="9.5546875" style="146" customWidth="1"/>
    <col min="12808" max="12808" width="1.6640625" style="146" customWidth="1"/>
    <col min="12809" max="12809" width="0.44140625" style="146" customWidth="1"/>
    <col min="12810" max="12810" width="3.88671875" style="146" customWidth="1"/>
    <col min="12811" max="12811" width="10.6640625" style="146" customWidth="1"/>
    <col min="12812" max="12812" width="8.33203125" style="146" customWidth="1"/>
    <col min="12813" max="12813" width="1.6640625" style="146" customWidth="1"/>
    <col min="12814" max="12814" width="4.88671875" style="146" customWidth="1"/>
    <col min="12815" max="12815" width="2.44140625" style="146" customWidth="1"/>
    <col min="12816" max="12816" width="1.109375" style="146" customWidth="1"/>
    <col min="12817" max="12817" width="1" style="146" customWidth="1"/>
    <col min="12818" max="12818" width="13.6640625" style="146" customWidth="1"/>
    <col min="12819" max="12819" width="3.88671875" style="146" customWidth="1"/>
    <col min="12820" max="12820" width="0.33203125" style="146" customWidth="1"/>
    <col min="12821" max="12821" width="0.109375" style="146" customWidth="1"/>
    <col min="12822" max="12822" width="0.5546875" style="146" customWidth="1"/>
    <col min="12823" max="12823" width="0.33203125" style="146" customWidth="1"/>
    <col min="12824" max="12824" width="0.109375" style="146" customWidth="1"/>
    <col min="12825" max="12825" width="5.5546875" style="146" customWidth="1"/>
    <col min="12826" max="12826" width="7.33203125" style="146" customWidth="1"/>
    <col min="12827" max="12827" width="0.44140625" style="146" customWidth="1"/>
    <col min="12828" max="12828" width="0.109375" style="146" customWidth="1"/>
    <col min="12829" max="12829" width="1" style="146" customWidth="1"/>
    <col min="12830" max="12830" width="0.44140625" style="146" customWidth="1"/>
    <col min="12831" max="12831" width="6.88671875" style="146" customWidth="1"/>
    <col min="12832" max="12832" width="9.109375" style="146" customWidth="1"/>
    <col min="12833" max="12833" width="0.88671875" style="146" customWidth="1"/>
    <col min="12834" max="12834" width="0" style="146" hidden="1" customWidth="1"/>
    <col min="12835" max="12835" width="1.33203125" style="146" customWidth="1"/>
    <col min="12836" max="13056" width="8.88671875" style="146"/>
    <col min="13057" max="13057" width="0.5546875" style="146" customWidth="1"/>
    <col min="13058" max="13058" width="1.33203125" style="146" customWidth="1"/>
    <col min="13059" max="13059" width="9.5546875" style="146" customWidth="1"/>
    <col min="13060" max="13060" width="5.88671875" style="146" customWidth="1"/>
    <col min="13061" max="13061" width="5.6640625" style="146" customWidth="1"/>
    <col min="13062" max="13062" width="15.6640625" style="146" customWidth="1"/>
    <col min="13063" max="13063" width="9.5546875" style="146" customWidth="1"/>
    <col min="13064" max="13064" width="1.6640625" style="146" customWidth="1"/>
    <col min="13065" max="13065" width="0.44140625" style="146" customWidth="1"/>
    <col min="13066" max="13066" width="3.88671875" style="146" customWidth="1"/>
    <col min="13067" max="13067" width="10.6640625" style="146" customWidth="1"/>
    <col min="13068" max="13068" width="8.33203125" style="146" customWidth="1"/>
    <col min="13069" max="13069" width="1.6640625" style="146" customWidth="1"/>
    <col min="13070" max="13070" width="4.88671875" style="146" customWidth="1"/>
    <col min="13071" max="13071" width="2.44140625" style="146" customWidth="1"/>
    <col min="13072" max="13072" width="1.109375" style="146" customWidth="1"/>
    <col min="13073" max="13073" width="1" style="146" customWidth="1"/>
    <col min="13074" max="13074" width="13.6640625" style="146" customWidth="1"/>
    <col min="13075" max="13075" width="3.88671875" style="146" customWidth="1"/>
    <col min="13076" max="13076" width="0.33203125" style="146" customWidth="1"/>
    <col min="13077" max="13077" width="0.109375" style="146" customWidth="1"/>
    <col min="13078" max="13078" width="0.5546875" style="146" customWidth="1"/>
    <col min="13079" max="13079" width="0.33203125" style="146" customWidth="1"/>
    <col min="13080" max="13080" width="0.109375" style="146" customWidth="1"/>
    <col min="13081" max="13081" width="5.5546875" style="146" customWidth="1"/>
    <col min="13082" max="13082" width="7.33203125" style="146" customWidth="1"/>
    <col min="13083" max="13083" width="0.44140625" style="146" customWidth="1"/>
    <col min="13084" max="13084" width="0.109375" style="146" customWidth="1"/>
    <col min="13085" max="13085" width="1" style="146" customWidth="1"/>
    <col min="13086" max="13086" width="0.44140625" style="146" customWidth="1"/>
    <col min="13087" max="13087" width="6.88671875" style="146" customWidth="1"/>
    <col min="13088" max="13088" width="9.109375" style="146" customWidth="1"/>
    <col min="13089" max="13089" width="0.88671875" style="146" customWidth="1"/>
    <col min="13090" max="13090" width="0" style="146" hidden="1" customWidth="1"/>
    <col min="13091" max="13091" width="1.33203125" style="146" customWidth="1"/>
    <col min="13092" max="13312" width="8.88671875" style="146"/>
    <col min="13313" max="13313" width="0.5546875" style="146" customWidth="1"/>
    <col min="13314" max="13314" width="1.33203125" style="146" customWidth="1"/>
    <col min="13315" max="13315" width="9.5546875" style="146" customWidth="1"/>
    <col min="13316" max="13316" width="5.88671875" style="146" customWidth="1"/>
    <col min="13317" max="13317" width="5.6640625" style="146" customWidth="1"/>
    <col min="13318" max="13318" width="15.6640625" style="146" customWidth="1"/>
    <col min="13319" max="13319" width="9.5546875" style="146" customWidth="1"/>
    <col min="13320" max="13320" width="1.6640625" style="146" customWidth="1"/>
    <col min="13321" max="13321" width="0.44140625" style="146" customWidth="1"/>
    <col min="13322" max="13322" width="3.88671875" style="146" customWidth="1"/>
    <col min="13323" max="13323" width="10.6640625" style="146" customWidth="1"/>
    <col min="13324" max="13324" width="8.33203125" style="146" customWidth="1"/>
    <col min="13325" max="13325" width="1.6640625" style="146" customWidth="1"/>
    <col min="13326" max="13326" width="4.88671875" style="146" customWidth="1"/>
    <col min="13327" max="13327" width="2.44140625" style="146" customWidth="1"/>
    <col min="13328" max="13328" width="1.109375" style="146" customWidth="1"/>
    <col min="13329" max="13329" width="1" style="146" customWidth="1"/>
    <col min="13330" max="13330" width="13.6640625" style="146" customWidth="1"/>
    <col min="13331" max="13331" width="3.88671875" style="146" customWidth="1"/>
    <col min="13332" max="13332" width="0.33203125" style="146" customWidth="1"/>
    <col min="13333" max="13333" width="0.109375" style="146" customWidth="1"/>
    <col min="13334" max="13334" width="0.5546875" style="146" customWidth="1"/>
    <col min="13335" max="13335" width="0.33203125" style="146" customWidth="1"/>
    <col min="13336" max="13336" width="0.109375" style="146" customWidth="1"/>
    <col min="13337" max="13337" width="5.5546875" style="146" customWidth="1"/>
    <col min="13338" max="13338" width="7.33203125" style="146" customWidth="1"/>
    <col min="13339" max="13339" width="0.44140625" style="146" customWidth="1"/>
    <col min="13340" max="13340" width="0.109375" style="146" customWidth="1"/>
    <col min="13341" max="13341" width="1" style="146" customWidth="1"/>
    <col min="13342" max="13342" width="0.44140625" style="146" customWidth="1"/>
    <col min="13343" max="13343" width="6.88671875" style="146" customWidth="1"/>
    <col min="13344" max="13344" width="9.109375" style="146" customWidth="1"/>
    <col min="13345" max="13345" width="0.88671875" style="146" customWidth="1"/>
    <col min="13346" max="13346" width="0" style="146" hidden="1" customWidth="1"/>
    <col min="13347" max="13347" width="1.33203125" style="146" customWidth="1"/>
    <col min="13348" max="13568" width="8.88671875" style="146"/>
    <col min="13569" max="13569" width="0.5546875" style="146" customWidth="1"/>
    <col min="13570" max="13570" width="1.33203125" style="146" customWidth="1"/>
    <col min="13571" max="13571" width="9.5546875" style="146" customWidth="1"/>
    <col min="13572" max="13572" width="5.88671875" style="146" customWidth="1"/>
    <col min="13573" max="13573" width="5.6640625" style="146" customWidth="1"/>
    <col min="13574" max="13574" width="15.6640625" style="146" customWidth="1"/>
    <col min="13575" max="13575" width="9.5546875" style="146" customWidth="1"/>
    <col min="13576" max="13576" width="1.6640625" style="146" customWidth="1"/>
    <col min="13577" max="13577" width="0.44140625" style="146" customWidth="1"/>
    <col min="13578" max="13578" width="3.88671875" style="146" customWidth="1"/>
    <col min="13579" max="13579" width="10.6640625" style="146" customWidth="1"/>
    <col min="13580" max="13580" width="8.33203125" style="146" customWidth="1"/>
    <col min="13581" max="13581" width="1.6640625" style="146" customWidth="1"/>
    <col min="13582" max="13582" width="4.88671875" style="146" customWidth="1"/>
    <col min="13583" max="13583" width="2.44140625" style="146" customWidth="1"/>
    <col min="13584" max="13584" width="1.109375" style="146" customWidth="1"/>
    <col min="13585" max="13585" width="1" style="146" customWidth="1"/>
    <col min="13586" max="13586" width="13.6640625" style="146" customWidth="1"/>
    <col min="13587" max="13587" width="3.88671875" style="146" customWidth="1"/>
    <col min="13588" max="13588" width="0.33203125" style="146" customWidth="1"/>
    <col min="13589" max="13589" width="0.109375" style="146" customWidth="1"/>
    <col min="13590" max="13590" width="0.5546875" style="146" customWidth="1"/>
    <col min="13591" max="13591" width="0.33203125" style="146" customWidth="1"/>
    <col min="13592" max="13592" width="0.109375" style="146" customWidth="1"/>
    <col min="13593" max="13593" width="5.5546875" style="146" customWidth="1"/>
    <col min="13594" max="13594" width="7.33203125" style="146" customWidth="1"/>
    <col min="13595" max="13595" width="0.44140625" style="146" customWidth="1"/>
    <col min="13596" max="13596" width="0.109375" style="146" customWidth="1"/>
    <col min="13597" max="13597" width="1" style="146" customWidth="1"/>
    <col min="13598" max="13598" width="0.44140625" style="146" customWidth="1"/>
    <col min="13599" max="13599" width="6.88671875" style="146" customWidth="1"/>
    <col min="13600" max="13600" width="9.109375" style="146" customWidth="1"/>
    <col min="13601" max="13601" width="0.88671875" style="146" customWidth="1"/>
    <col min="13602" max="13602" width="0" style="146" hidden="1" customWidth="1"/>
    <col min="13603" max="13603" width="1.33203125" style="146" customWidth="1"/>
    <col min="13604" max="13824" width="8.88671875" style="146"/>
    <col min="13825" max="13825" width="0.5546875" style="146" customWidth="1"/>
    <col min="13826" max="13826" width="1.33203125" style="146" customWidth="1"/>
    <col min="13827" max="13827" width="9.5546875" style="146" customWidth="1"/>
    <col min="13828" max="13828" width="5.88671875" style="146" customWidth="1"/>
    <col min="13829" max="13829" width="5.6640625" style="146" customWidth="1"/>
    <col min="13830" max="13830" width="15.6640625" style="146" customWidth="1"/>
    <col min="13831" max="13831" width="9.5546875" style="146" customWidth="1"/>
    <col min="13832" max="13832" width="1.6640625" style="146" customWidth="1"/>
    <col min="13833" max="13833" width="0.44140625" style="146" customWidth="1"/>
    <col min="13834" max="13834" width="3.88671875" style="146" customWidth="1"/>
    <col min="13835" max="13835" width="10.6640625" style="146" customWidth="1"/>
    <col min="13836" max="13836" width="8.33203125" style="146" customWidth="1"/>
    <col min="13837" max="13837" width="1.6640625" style="146" customWidth="1"/>
    <col min="13838" max="13838" width="4.88671875" style="146" customWidth="1"/>
    <col min="13839" max="13839" width="2.44140625" style="146" customWidth="1"/>
    <col min="13840" max="13840" width="1.109375" style="146" customWidth="1"/>
    <col min="13841" max="13841" width="1" style="146" customWidth="1"/>
    <col min="13842" max="13842" width="13.6640625" style="146" customWidth="1"/>
    <col min="13843" max="13843" width="3.88671875" style="146" customWidth="1"/>
    <col min="13844" max="13844" width="0.33203125" style="146" customWidth="1"/>
    <col min="13845" max="13845" width="0.109375" style="146" customWidth="1"/>
    <col min="13846" max="13846" width="0.5546875" style="146" customWidth="1"/>
    <col min="13847" max="13847" width="0.33203125" style="146" customWidth="1"/>
    <col min="13848" max="13848" width="0.109375" style="146" customWidth="1"/>
    <col min="13849" max="13849" width="5.5546875" style="146" customWidth="1"/>
    <col min="13850" max="13850" width="7.33203125" style="146" customWidth="1"/>
    <col min="13851" max="13851" width="0.44140625" style="146" customWidth="1"/>
    <col min="13852" max="13852" width="0.109375" style="146" customWidth="1"/>
    <col min="13853" max="13853" width="1" style="146" customWidth="1"/>
    <col min="13854" max="13854" width="0.44140625" style="146" customWidth="1"/>
    <col min="13855" max="13855" width="6.88671875" style="146" customWidth="1"/>
    <col min="13856" max="13856" width="9.109375" style="146" customWidth="1"/>
    <col min="13857" max="13857" width="0.88671875" style="146" customWidth="1"/>
    <col min="13858" max="13858" width="0" style="146" hidden="1" customWidth="1"/>
    <col min="13859" max="13859" width="1.33203125" style="146" customWidth="1"/>
    <col min="13860" max="14080" width="8.88671875" style="146"/>
    <col min="14081" max="14081" width="0.5546875" style="146" customWidth="1"/>
    <col min="14082" max="14082" width="1.33203125" style="146" customWidth="1"/>
    <col min="14083" max="14083" width="9.5546875" style="146" customWidth="1"/>
    <col min="14084" max="14084" width="5.88671875" style="146" customWidth="1"/>
    <col min="14085" max="14085" width="5.6640625" style="146" customWidth="1"/>
    <col min="14086" max="14086" width="15.6640625" style="146" customWidth="1"/>
    <col min="14087" max="14087" width="9.5546875" style="146" customWidth="1"/>
    <col min="14088" max="14088" width="1.6640625" style="146" customWidth="1"/>
    <col min="14089" max="14089" width="0.44140625" style="146" customWidth="1"/>
    <col min="14090" max="14090" width="3.88671875" style="146" customWidth="1"/>
    <col min="14091" max="14091" width="10.6640625" style="146" customWidth="1"/>
    <col min="14092" max="14092" width="8.33203125" style="146" customWidth="1"/>
    <col min="14093" max="14093" width="1.6640625" style="146" customWidth="1"/>
    <col min="14094" max="14094" width="4.88671875" style="146" customWidth="1"/>
    <col min="14095" max="14095" width="2.44140625" style="146" customWidth="1"/>
    <col min="14096" max="14096" width="1.109375" style="146" customWidth="1"/>
    <col min="14097" max="14097" width="1" style="146" customWidth="1"/>
    <col min="14098" max="14098" width="13.6640625" style="146" customWidth="1"/>
    <col min="14099" max="14099" width="3.88671875" style="146" customWidth="1"/>
    <col min="14100" max="14100" width="0.33203125" style="146" customWidth="1"/>
    <col min="14101" max="14101" width="0.109375" style="146" customWidth="1"/>
    <col min="14102" max="14102" width="0.5546875" style="146" customWidth="1"/>
    <col min="14103" max="14103" width="0.33203125" style="146" customWidth="1"/>
    <col min="14104" max="14104" width="0.109375" style="146" customWidth="1"/>
    <col min="14105" max="14105" width="5.5546875" style="146" customWidth="1"/>
    <col min="14106" max="14106" width="7.33203125" style="146" customWidth="1"/>
    <col min="14107" max="14107" width="0.44140625" style="146" customWidth="1"/>
    <col min="14108" max="14108" width="0.109375" style="146" customWidth="1"/>
    <col min="14109" max="14109" width="1" style="146" customWidth="1"/>
    <col min="14110" max="14110" width="0.44140625" style="146" customWidth="1"/>
    <col min="14111" max="14111" width="6.88671875" style="146" customWidth="1"/>
    <col min="14112" max="14112" width="9.109375" style="146" customWidth="1"/>
    <col min="14113" max="14113" width="0.88671875" style="146" customWidth="1"/>
    <col min="14114" max="14114" width="0" style="146" hidden="1" customWidth="1"/>
    <col min="14115" max="14115" width="1.33203125" style="146" customWidth="1"/>
    <col min="14116" max="14336" width="8.88671875" style="146"/>
    <col min="14337" max="14337" width="0.5546875" style="146" customWidth="1"/>
    <col min="14338" max="14338" width="1.33203125" style="146" customWidth="1"/>
    <col min="14339" max="14339" width="9.5546875" style="146" customWidth="1"/>
    <col min="14340" max="14340" width="5.88671875" style="146" customWidth="1"/>
    <col min="14341" max="14341" width="5.6640625" style="146" customWidth="1"/>
    <col min="14342" max="14342" width="15.6640625" style="146" customWidth="1"/>
    <col min="14343" max="14343" width="9.5546875" style="146" customWidth="1"/>
    <col min="14344" max="14344" width="1.6640625" style="146" customWidth="1"/>
    <col min="14345" max="14345" width="0.44140625" style="146" customWidth="1"/>
    <col min="14346" max="14346" width="3.88671875" style="146" customWidth="1"/>
    <col min="14347" max="14347" width="10.6640625" style="146" customWidth="1"/>
    <col min="14348" max="14348" width="8.33203125" style="146" customWidth="1"/>
    <col min="14349" max="14349" width="1.6640625" style="146" customWidth="1"/>
    <col min="14350" max="14350" width="4.88671875" style="146" customWidth="1"/>
    <col min="14351" max="14351" width="2.44140625" style="146" customWidth="1"/>
    <col min="14352" max="14352" width="1.109375" style="146" customWidth="1"/>
    <col min="14353" max="14353" width="1" style="146" customWidth="1"/>
    <col min="14354" max="14354" width="13.6640625" style="146" customWidth="1"/>
    <col min="14355" max="14355" width="3.88671875" style="146" customWidth="1"/>
    <col min="14356" max="14356" width="0.33203125" style="146" customWidth="1"/>
    <col min="14357" max="14357" width="0.109375" style="146" customWidth="1"/>
    <col min="14358" max="14358" width="0.5546875" style="146" customWidth="1"/>
    <col min="14359" max="14359" width="0.33203125" style="146" customWidth="1"/>
    <col min="14360" max="14360" width="0.109375" style="146" customWidth="1"/>
    <col min="14361" max="14361" width="5.5546875" style="146" customWidth="1"/>
    <col min="14362" max="14362" width="7.33203125" style="146" customWidth="1"/>
    <col min="14363" max="14363" width="0.44140625" style="146" customWidth="1"/>
    <col min="14364" max="14364" width="0.109375" style="146" customWidth="1"/>
    <col min="14365" max="14365" width="1" style="146" customWidth="1"/>
    <col min="14366" max="14366" width="0.44140625" style="146" customWidth="1"/>
    <col min="14367" max="14367" width="6.88671875" style="146" customWidth="1"/>
    <col min="14368" max="14368" width="9.109375" style="146" customWidth="1"/>
    <col min="14369" max="14369" width="0.88671875" style="146" customWidth="1"/>
    <col min="14370" max="14370" width="0" style="146" hidden="1" customWidth="1"/>
    <col min="14371" max="14371" width="1.33203125" style="146" customWidth="1"/>
    <col min="14372" max="14592" width="8.88671875" style="146"/>
    <col min="14593" max="14593" width="0.5546875" style="146" customWidth="1"/>
    <col min="14594" max="14594" width="1.33203125" style="146" customWidth="1"/>
    <col min="14595" max="14595" width="9.5546875" style="146" customWidth="1"/>
    <col min="14596" max="14596" width="5.88671875" style="146" customWidth="1"/>
    <col min="14597" max="14597" width="5.6640625" style="146" customWidth="1"/>
    <col min="14598" max="14598" width="15.6640625" style="146" customWidth="1"/>
    <col min="14599" max="14599" width="9.5546875" style="146" customWidth="1"/>
    <col min="14600" max="14600" width="1.6640625" style="146" customWidth="1"/>
    <col min="14601" max="14601" width="0.44140625" style="146" customWidth="1"/>
    <col min="14602" max="14602" width="3.88671875" style="146" customWidth="1"/>
    <col min="14603" max="14603" width="10.6640625" style="146" customWidth="1"/>
    <col min="14604" max="14604" width="8.33203125" style="146" customWidth="1"/>
    <col min="14605" max="14605" width="1.6640625" style="146" customWidth="1"/>
    <col min="14606" max="14606" width="4.88671875" style="146" customWidth="1"/>
    <col min="14607" max="14607" width="2.44140625" style="146" customWidth="1"/>
    <col min="14608" max="14608" width="1.109375" style="146" customWidth="1"/>
    <col min="14609" max="14609" width="1" style="146" customWidth="1"/>
    <col min="14610" max="14610" width="13.6640625" style="146" customWidth="1"/>
    <col min="14611" max="14611" width="3.88671875" style="146" customWidth="1"/>
    <col min="14612" max="14612" width="0.33203125" style="146" customWidth="1"/>
    <col min="14613" max="14613" width="0.109375" style="146" customWidth="1"/>
    <col min="14614" max="14614" width="0.5546875" style="146" customWidth="1"/>
    <col min="14615" max="14615" width="0.33203125" style="146" customWidth="1"/>
    <col min="14616" max="14616" width="0.109375" style="146" customWidth="1"/>
    <col min="14617" max="14617" width="5.5546875" style="146" customWidth="1"/>
    <col min="14618" max="14618" width="7.33203125" style="146" customWidth="1"/>
    <col min="14619" max="14619" width="0.44140625" style="146" customWidth="1"/>
    <col min="14620" max="14620" width="0.109375" style="146" customWidth="1"/>
    <col min="14621" max="14621" width="1" style="146" customWidth="1"/>
    <col min="14622" max="14622" width="0.44140625" style="146" customWidth="1"/>
    <col min="14623" max="14623" width="6.88671875" style="146" customWidth="1"/>
    <col min="14624" max="14624" width="9.109375" style="146" customWidth="1"/>
    <col min="14625" max="14625" width="0.88671875" style="146" customWidth="1"/>
    <col min="14626" max="14626" width="0" style="146" hidden="1" customWidth="1"/>
    <col min="14627" max="14627" width="1.33203125" style="146" customWidth="1"/>
    <col min="14628" max="14848" width="8.88671875" style="146"/>
    <col min="14849" max="14849" width="0.5546875" style="146" customWidth="1"/>
    <col min="14850" max="14850" width="1.33203125" style="146" customWidth="1"/>
    <col min="14851" max="14851" width="9.5546875" style="146" customWidth="1"/>
    <col min="14852" max="14852" width="5.88671875" style="146" customWidth="1"/>
    <col min="14853" max="14853" width="5.6640625" style="146" customWidth="1"/>
    <col min="14854" max="14854" width="15.6640625" style="146" customWidth="1"/>
    <col min="14855" max="14855" width="9.5546875" style="146" customWidth="1"/>
    <col min="14856" max="14856" width="1.6640625" style="146" customWidth="1"/>
    <col min="14857" max="14857" width="0.44140625" style="146" customWidth="1"/>
    <col min="14858" max="14858" width="3.88671875" style="146" customWidth="1"/>
    <col min="14859" max="14859" width="10.6640625" style="146" customWidth="1"/>
    <col min="14860" max="14860" width="8.33203125" style="146" customWidth="1"/>
    <col min="14861" max="14861" width="1.6640625" style="146" customWidth="1"/>
    <col min="14862" max="14862" width="4.88671875" style="146" customWidth="1"/>
    <col min="14863" max="14863" width="2.44140625" style="146" customWidth="1"/>
    <col min="14864" max="14864" width="1.109375" style="146" customWidth="1"/>
    <col min="14865" max="14865" width="1" style="146" customWidth="1"/>
    <col min="14866" max="14866" width="13.6640625" style="146" customWidth="1"/>
    <col min="14867" max="14867" width="3.88671875" style="146" customWidth="1"/>
    <col min="14868" max="14868" width="0.33203125" style="146" customWidth="1"/>
    <col min="14869" max="14869" width="0.109375" style="146" customWidth="1"/>
    <col min="14870" max="14870" width="0.5546875" style="146" customWidth="1"/>
    <col min="14871" max="14871" width="0.33203125" style="146" customWidth="1"/>
    <col min="14872" max="14872" width="0.109375" style="146" customWidth="1"/>
    <col min="14873" max="14873" width="5.5546875" style="146" customWidth="1"/>
    <col min="14874" max="14874" width="7.33203125" style="146" customWidth="1"/>
    <col min="14875" max="14875" width="0.44140625" style="146" customWidth="1"/>
    <col min="14876" max="14876" width="0.109375" style="146" customWidth="1"/>
    <col min="14877" max="14877" width="1" style="146" customWidth="1"/>
    <col min="14878" max="14878" width="0.44140625" style="146" customWidth="1"/>
    <col min="14879" max="14879" width="6.88671875" style="146" customWidth="1"/>
    <col min="14880" max="14880" width="9.109375" style="146" customWidth="1"/>
    <col min="14881" max="14881" width="0.88671875" style="146" customWidth="1"/>
    <col min="14882" max="14882" width="0" style="146" hidden="1" customWidth="1"/>
    <col min="14883" max="14883" width="1.33203125" style="146" customWidth="1"/>
    <col min="14884" max="15104" width="8.88671875" style="146"/>
    <col min="15105" max="15105" width="0.5546875" style="146" customWidth="1"/>
    <col min="15106" max="15106" width="1.33203125" style="146" customWidth="1"/>
    <col min="15107" max="15107" width="9.5546875" style="146" customWidth="1"/>
    <col min="15108" max="15108" width="5.88671875" style="146" customWidth="1"/>
    <col min="15109" max="15109" width="5.6640625" style="146" customWidth="1"/>
    <col min="15110" max="15110" width="15.6640625" style="146" customWidth="1"/>
    <col min="15111" max="15111" width="9.5546875" style="146" customWidth="1"/>
    <col min="15112" max="15112" width="1.6640625" style="146" customWidth="1"/>
    <col min="15113" max="15113" width="0.44140625" style="146" customWidth="1"/>
    <col min="15114" max="15114" width="3.88671875" style="146" customWidth="1"/>
    <col min="15115" max="15115" width="10.6640625" style="146" customWidth="1"/>
    <col min="15116" max="15116" width="8.33203125" style="146" customWidth="1"/>
    <col min="15117" max="15117" width="1.6640625" style="146" customWidth="1"/>
    <col min="15118" max="15118" width="4.88671875" style="146" customWidth="1"/>
    <col min="15119" max="15119" width="2.44140625" style="146" customWidth="1"/>
    <col min="15120" max="15120" width="1.109375" style="146" customWidth="1"/>
    <col min="15121" max="15121" width="1" style="146" customWidth="1"/>
    <col min="15122" max="15122" width="13.6640625" style="146" customWidth="1"/>
    <col min="15123" max="15123" width="3.88671875" style="146" customWidth="1"/>
    <col min="15124" max="15124" width="0.33203125" style="146" customWidth="1"/>
    <col min="15125" max="15125" width="0.109375" style="146" customWidth="1"/>
    <col min="15126" max="15126" width="0.5546875" style="146" customWidth="1"/>
    <col min="15127" max="15127" width="0.33203125" style="146" customWidth="1"/>
    <col min="15128" max="15128" width="0.109375" style="146" customWidth="1"/>
    <col min="15129" max="15129" width="5.5546875" style="146" customWidth="1"/>
    <col min="15130" max="15130" width="7.33203125" style="146" customWidth="1"/>
    <col min="15131" max="15131" width="0.44140625" style="146" customWidth="1"/>
    <col min="15132" max="15132" width="0.109375" style="146" customWidth="1"/>
    <col min="15133" max="15133" width="1" style="146" customWidth="1"/>
    <col min="15134" max="15134" width="0.44140625" style="146" customWidth="1"/>
    <col min="15135" max="15135" width="6.88671875" style="146" customWidth="1"/>
    <col min="15136" max="15136" width="9.109375" style="146" customWidth="1"/>
    <col min="15137" max="15137" width="0.88671875" style="146" customWidth="1"/>
    <col min="15138" max="15138" width="0" style="146" hidden="1" customWidth="1"/>
    <col min="15139" max="15139" width="1.33203125" style="146" customWidth="1"/>
    <col min="15140" max="15360" width="8.88671875" style="146"/>
    <col min="15361" max="15361" width="0.5546875" style="146" customWidth="1"/>
    <col min="15362" max="15362" width="1.33203125" style="146" customWidth="1"/>
    <col min="15363" max="15363" width="9.5546875" style="146" customWidth="1"/>
    <col min="15364" max="15364" width="5.88671875" style="146" customWidth="1"/>
    <col min="15365" max="15365" width="5.6640625" style="146" customWidth="1"/>
    <col min="15366" max="15366" width="15.6640625" style="146" customWidth="1"/>
    <col min="15367" max="15367" width="9.5546875" style="146" customWidth="1"/>
    <col min="15368" max="15368" width="1.6640625" style="146" customWidth="1"/>
    <col min="15369" max="15369" width="0.44140625" style="146" customWidth="1"/>
    <col min="15370" max="15370" width="3.88671875" style="146" customWidth="1"/>
    <col min="15371" max="15371" width="10.6640625" style="146" customWidth="1"/>
    <col min="15372" max="15372" width="8.33203125" style="146" customWidth="1"/>
    <col min="15373" max="15373" width="1.6640625" style="146" customWidth="1"/>
    <col min="15374" max="15374" width="4.88671875" style="146" customWidth="1"/>
    <col min="15375" max="15375" width="2.44140625" style="146" customWidth="1"/>
    <col min="15376" max="15376" width="1.109375" style="146" customWidth="1"/>
    <col min="15377" max="15377" width="1" style="146" customWidth="1"/>
    <col min="15378" max="15378" width="13.6640625" style="146" customWidth="1"/>
    <col min="15379" max="15379" width="3.88671875" style="146" customWidth="1"/>
    <col min="15380" max="15380" width="0.33203125" style="146" customWidth="1"/>
    <col min="15381" max="15381" width="0.109375" style="146" customWidth="1"/>
    <col min="15382" max="15382" width="0.5546875" style="146" customWidth="1"/>
    <col min="15383" max="15383" width="0.33203125" style="146" customWidth="1"/>
    <col min="15384" max="15384" width="0.109375" style="146" customWidth="1"/>
    <col min="15385" max="15385" width="5.5546875" style="146" customWidth="1"/>
    <col min="15386" max="15386" width="7.33203125" style="146" customWidth="1"/>
    <col min="15387" max="15387" width="0.44140625" style="146" customWidth="1"/>
    <col min="15388" max="15388" width="0.109375" style="146" customWidth="1"/>
    <col min="15389" max="15389" width="1" style="146" customWidth="1"/>
    <col min="15390" max="15390" width="0.44140625" style="146" customWidth="1"/>
    <col min="15391" max="15391" width="6.88671875" style="146" customWidth="1"/>
    <col min="15392" max="15392" width="9.109375" style="146" customWidth="1"/>
    <col min="15393" max="15393" width="0.88671875" style="146" customWidth="1"/>
    <col min="15394" max="15394" width="0" style="146" hidden="1" customWidth="1"/>
    <col min="15395" max="15395" width="1.33203125" style="146" customWidth="1"/>
    <col min="15396" max="15616" width="8.88671875" style="146"/>
    <col min="15617" max="15617" width="0.5546875" style="146" customWidth="1"/>
    <col min="15618" max="15618" width="1.33203125" style="146" customWidth="1"/>
    <col min="15619" max="15619" width="9.5546875" style="146" customWidth="1"/>
    <col min="15620" max="15620" width="5.88671875" style="146" customWidth="1"/>
    <col min="15621" max="15621" width="5.6640625" style="146" customWidth="1"/>
    <col min="15622" max="15622" width="15.6640625" style="146" customWidth="1"/>
    <col min="15623" max="15623" width="9.5546875" style="146" customWidth="1"/>
    <col min="15624" max="15624" width="1.6640625" style="146" customWidth="1"/>
    <col min="15625" max="15625" width="0.44140625" style="146" customWidth="1"/>
    <col min="15626" max="15626" width="3.88671875" style="146" customWidth="1"/>
    <col min="15627" max="15627" width="10.6640625" style="146" customWidth="1"/>
    <col min="15628" max="15628" width="8.33203125" style="146" customWidth="1"/>
    <col min="15629" max="15629" width="1.6640625" style="146" customWidth="1"/>
    <col min="15630" max="15630" width="4.88671875" style="146" customWidth="1"/>
    <col min="15631" max="15631" width="2.44140625" style="146" customWidth="1"/>
    <col min="15632" max="15632" width="1.109375" style="146" customWidth="1"/>
    <col min="15633" max="15633" width="1" style="146" customWidth="1"/>
    <col min="15634" max="15634" width="13.6640625" style="146" customWidth="1"/>
    <col min="15635" max="15635" width="3.88671875" style="146" customWidth="1"/>
    <col min="15636" max="15636" width="0.33203125" style="146" customWidth="1"/>
    <col min="15637" max="15637" width="0.109375" style="146" customWidth="1"/>
    <col min="15638" max="15638" width="0.5546875" style="146" customWidth="1"/>
    <col min="15639" max="15639" width="0.33203125" style="146" customWidth="1"/>
    <col min="15640" max="15640" width="0.109375" style="146" customWidth="1"/>
    <col min="15641" max="15641" width="5.5546875" style="146" customWidth="1"/>
    <col min="15642" max="15642" width="7.33203125" style="146" customWidth="1"/>
    <col min="15643" max="15643" width="0.44140625" style="146" customWidth="1"/>
    <col min="15644" max="15644" width="0.109375" style="146" customWidth="1"/>
    <col min="15645" max="15645" width="1" style="146" customWidth="1"/>
    <col min="15646" max="15646" width="0.44140625" style="146" customWidth="1"/>
    <col min="15647" max="15647" width="6.88671875" style="146" customWidth="1"/>
    <col min="15648" max="15648" width="9.109375" style="146" customWidth="1"/>
    <col min="15649" max="15649" width="0.88671875" style="146" customWidth="1"/>
    <col min="15650" max="15650" width="0" style="146" hidden="1" customWidth="1"/>
    <col min="15651" max="15651" width="1.33203125" style="146" customWidth="1"/>
    <col min="15652" max="15872" width="8.88671875" style="146"/>
    <col min="15873" max="15873" width="0.5546875" style="146" customWidth="1"/>
    <col min="15874" max="15874" width="1.33203125" style="146" customWidth="1"/>
    <col min="15875" max="15875" width="9.5546875" style="146" customWidth="1"/>
    <col min="15876" max="15876" width="5.88671875" style="146" customWidth="1"/>
    <col min="15877" max="15877" width="5.6640625" style="146" customWidth="1"/>
    <col min="15878" max="15878" width="15.6640625" style="146" customWidth="1"/>
    <col min="15879" max="15879" width="9.5546875" style="146" customWidth="1"/>
    <col min="15880" max="15880" width="1.6640625" style="146" customWidth="1"/>
    <col min="15881" max="15881" width="0.44140625" style="146" customWidth="1"/>
    <col min="15882" max="15882" width="3.88671875" style="146" customWidth="1"/>
    <col min="15883" max="15883" width="10.6640625" style="146" customWidth="1"/>
    <col min="15884" max="15884" width="8.33203125" style="146" customWidth="1"/>
    <col min="15885" max="15885" width="1.6640625" style="146" customWidth="1"/>
    <col min="15886" max="15886" width="4.88671875" style="146" customWidth="1"/>
    <col min="15887" max="15887" width="2.44140625" style="146" customWidth="1"/>
    <col min="15888" max="15888" width="1.109375" style="146" customWidth="1"/>
    <col min="15889" max="15889" width="1" style="146" customWidth="1"/>
    <col min="15890" max="15890" width="13.6640625" style="146" customWidth="1"/>
    <col min="15891" max="15891" width="3.88671875" style="146" customWidth="1"/>
    <col min="15892" max="15892" width="0.33203125" style="146" customWidth="1"/>
    <col min="15893" max="15893" width="0.109375" style="146" customWidth="1"/>
    <col min="15894" max="15894" width="0.5546875" style="146" customWidth="1"/>
    <col min="15895" max="15895" width="0.33203125" style="146" customWidth="1"/>
    <col min="15896" max="15896" width="0.109375" style="146" customWidth="1"/>
    <col min="15897" max="15897" width="5.5546875" style="146" customWidth="1"/>
    <col min="15898" max="15898" width="7.33203125" style="146" customWidth="1"/>
    <col min="15899" max="15899" width="0.44140625" style="146" customWidth="1"/>
    <col min="15900" max="15900" width="0.109375" style="146" customWidth="1"/>
    <col min="15901" max="15901" width="1" style="146" customWidth="1"/>
    <col min="15902" max="15902" width="0.44140625" style="146" customWidth="1"/>
    <col min="15903" max="15903" width="6.88671875" style="146" customWidth="1"/>
    <col min="15904" max="15904" width="9.109375" style="146" customWidth="1"/>
    <col min="15905" max="15905" width="0.88671875" style="146" customWidth="1"/>
    <col min="15906" max="15906" width="0" style="146" hidden="1" customWidth="1"/>
    <col min="15907" max="15907" width="1.33203125" style="146" customWidth="1"/>
    <col min="15908" max="16128" width="8.88671875" style="146"/>
    <col min="16129" max="16129" width="0.5546875" style="146" customWidth="1"/>
    <col min="16130" max="16130" width="1.33203125" style="146" customWidth="1"/>
    <col min="16131" max="16131" width="9.5546875" style="146" customWidth="1"/>
    <col min="16132" max="16132" width="5.88671875" style="146" customWidth="1"/>
    <col min="16133" max="16133" width="5.6640625" style="146" customWidth="1"/>
    <col min="16134" max="16134" width="15.6640625" style="146" customWidth="1"/>
    <col min="16135" max="16135" width="9.5546875" style="146" customWidth="1"/>
    <col min="16136" max="16136" width="1.6640625" style="146" customWidth="1"/>
    <col min="16137" max="16137" width="0.44140625" style="146" customWidth="1"/>
    <col min="16138" max="16138" width="3.88671875" style="146" customWidth="1"/>
    <col min="16139" max="16139" width="10.6640625" style="146" customWidth="1"/>
    <col min="16140" max="16140" width="8.33203125" style="146" customWidth="1"/>
    <col min="16141" max="16141" width="1.6640625" style="146" customWidth="1"/>
    <col min="16142" max="16142" width="4.88671875" style="146" customWidth="1"/>
    <col min="16143" max="16143" width="2.44140625" style="146" customWidth="1"/>
    <col min="16144" max="16144" width="1.109375" style="146" customWidth="1"/>
    <col min="16145" max="16145" width="1" style="146" customWidth="1"/>
    <col min="16146" max="16146" width="13.6640625" style="146" customWidth="1"/>
    <col min="16147" max="16147" width="3.88671875" style="146" customWidth="1"/>
    <col min="16148" max="16148" width="0.33203125" style="146" customWidth="1"/>
    <col min="16149" max="16149" width="0.109375" style="146" customWidth="1"/>
    <col min="16150" max="16150" width="0.5546875" style="146" customWidth="1"/>
    <col min="16151" max="16151" width="0.33203125" style="146" customWidth="1"/>
    <col min="16152" max="16152" width="0.109375" style="146" customWidth="1"/>
    <col min="16153" max="16153" width="5.5546875" style="146" customWidth="1"/>
    <col min="16154" max="16154" width="7.33203125" style="146" customWidth="1"/>
    <col min="16155" max="16155" width="0.44140625" style="146" customWidth="1"/>
    <col min="16156" max="16156" width="0.109375" style="146" customWidth="1"/>
    <col min="16157" max="16157" width="1" style="146" customWidth="1"/>
    <col min="16158" max="16158" width="0.44140625" style="146" customWidth="1"/>
    <col min="16159" max="16159" width="6.88671875" style="146" customWidth="1"/>
    <col min="16160" max="16160" width="9.109375" style="146" customWidth="1"/>
    <col min="16161" max="16161" width="0.88671875" style="146" customWidth="1"/>
    <col min="16162" max="16162" width="0" style="146" hidden="1" customWidth="1"/>
    <col min="16163" max="16163" width="1.33203125" style="146" customWidth="1"/>
    <col min="16164" max="16384" width="8.88671875" style="146"/>
  </cols>
  <sheetData>
    <row r="1" spans="3:33" x14ac:dyDescent="0.25">
      <c r="P1" s="323" t="s">
        <v>56</v>
      </c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164"/>
    </row>
    <row r="2" spans="3:33" x14ac:dyDescent="0.25">
      <c r="P2" s="325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165"/>
      <c r="AD2" s="166"/>
      <c r="AE2" s="163"/>
      <c r="AF2" s="163"/>
      <c r="AG2" s="164"/>
    </row>
    <row r="3" spans="3:33" x14ac:dyDescent="0.25">
      <c r="P3" s="325"/>
      <c r="Q3" s="326"/>
      <c r="R3" s="326"/>
      <c r="S3" s="326"/>
      <c r="T3" s="326"/>
      <c r="U3" s="326"/>
      <c r="V3" s="326"/>
      <c r="W3" s="326"/>
      <c r="X3" s="326"/>
      <c r="Y3" s="326"/>
      <c r="Z3" s="326"/>
      <c r="AA3" s="326"/>
      <c r="AB3" s="165"/>
      <c r="AD3" s="167"/>
      <c r="AE3" s="327" t="s">
        <v>57</v>
      </c>
      <c r="AF3" s="326"/>
      <c r="AG3" s="165"/>
    </row>
    <row r="4" spans="3:33" ht="2.7" customHeight="1" x14ac:dyDescent="0.25">
      <c r="C4" s="326"/>
      <c r="D4" s="326"/>
      <c r="F4" s="328" t="s">
        <v>58</v>
      </c>
      <c r="G4" s="326"/>
      <c r="H4" s="326"/>
      <c r="I4" s="326"/>
      <c r="J4" s="326"/>
      <c r="K4" s="326"/>
      <c r="L4" s="326"/>
      <c r="M4" s="326"/>
      <c r="N4" s="326"/>
      <c r="P4" s="325"/>
      <c r="Q4" s="326"/>
      <c r="R4" s="326"/>
      <c r="S4" s="326"/>
      <c r="T4" s="326"/>
      <c r="U4" s="326"/>
      <c r="V4" s="326"/>
      <c r="W4" s="326"/>
      <c r="X4" s="326"/>
      <c r="Y4" s="326"/>
      <c r="Z4" s="326"/>
      <c r="AA4" s="326"/>
      <c r="AB4" s="165"/>
      <c r="AD4" s="167"/>
      <c r="AE4" s="326"/>
      <c r="AF4" s="326"/>
      <c r="AG4" s="165"/>
    </row>
    <row r="5" spans="3:33" ht="0.45" customHeight="1" x14ac:dyDescent="0.25">
      <c r="C5" s="326"/>
      <c r="D5" s="326"/>
      <c r="F5" s="326"/>
      <c r="G5" s="326"/>
      <c r="H5" s="326"/>
      <c r="I5" s="326"/>
      <c r="J5" s="326"/>
      <c r="K5" s="326"/>
      <c r="L5" s="326"/>
      <c r="M5" s="326"/>
      <c r="N5" s="326"/>
      <c r="P5" s="167"/>
      <c r="AB5" s="165"/>
      <c r="AD5" s="167"/>
      <c r="AE5" s="326"/>
      <c r="AF5" s="326"/>
      <c r="AG5" s="165"/>
    </row>
    <row r="6" spans="3:33" ht="5.7" customHeight="1" x14ac:dyDescent="0.25">
      <c r="C6" s="326"/>
      <c r="D6" s="326"/>
      <c r="F6" s="326"/>
      <c r="G6" s="326"/>
      <c r="H6" s="326"/>
      <c r="I6" s="326"/>
      <c r="J6" s="326"/>
      <c r="K6" s="326"/>
      <c r="L6" s="326"/>
      <c r="M6" s="326"/>
      <c r="N6" s="326"/>
      <c r="P6" s="166"/>
      <c r="Q6" s="163"/>
      <c r="R6" s="163"/>
      <c r="S6" s="163"/>
      <c r="T6" s="163"/>
      <c r="U6" s="163"/>
      <c r="V6" s="163"/>
      <c r="W6" s="163"/>
      <c r="X6" s="163"/>
      <c r="Y6" s="163"/>
      <c r="Z6" s="163"/>
      <c r="AA6" s="163"/>
      <c r="AB6" s="165"/>
      <c r="AD6" s="167"/>
      <c r="AE6" s="326"/>
      <c r="AF6" s="326"/>
      <c r="AG6" s="165"/>
    </row>
    <row r="7" spans="3:33" ht="12.75" customHeight="1" x14ac:dyDescent="0.25">
      <c r="C7" s="326"/>
      <c r="D7" s="326"/>
      <c r="F7" s="326"/>
      <c r="G7" s="326"/>
      <c r="H7" s="326"/>
      <c r="I7" s="326"/>
      <c r="J7" s="326"/>
      <c r="K7" s="326"/>
      <c r="L7" s="326"/>
      <c r="M7" s="326"/>
      <c r="N7" s="326"/>
      <c r="P7" s="167"/>
      <c r="Q7" s="329" t="s">
        <v>59</v>
      </c>
      <c r="R7" s="326"/>
      <c r="S7" s="326"/>
      <c r="T7" s="326"/>
      <c r="U7" s="326"/>
      <c r="W7" s="167"/>
      <c r="Y7" s="343">
        <v>1040088.05</v>
      </c>
      <c r="Z7" s="344"/>
      <c r="AA7" s="344"/>
      <c r="AB7" s="165"/>
      <c r="AD7" s="167"/>
      <c r="AE7" s="326"/>
      <c r="AF7" s="326"/>
      <c r="AG7" s="165"/>
    </row>
    <row r="8" spans="3:33" ht="409.6" hidden="1" customHeight="1" x14ac:dyDescent="0.25">
      <c r="C8" s="326"/>
      <c r="D8" s="326"/>
      <c r="P8" s="167"/>
      <c r="Q8" s="326"/>
      <c r="R8" s="326"/>
      <c r="S8" s="326"/>
      <c r="T8" s="326"/>
      <c r="U8" s="326"/>
      <c r="W8" s="167"/>
      <c r="Y8" s="344"/>
      <c r="Z8" s="344"/>
      <c r="AA8" s="344"/>
      <c r="AB8" s="165"/>
      <c r="AD8" s="167"/>
      <c r="AE8" s="326"/>
      <c r="AF8" s="326"/>
      <c r="AG8" s="165"/>
    </row>
    <row r="9" spans="3:33" ht="4.2" customHeight="1" x14ac:dyDescent="0.25">
      <c r="C9" s="326"/>
      <c r="D9" s="326"/>
      <c r="G9" s="331" t="s">
        <v>60</v>
      </c>
      <c r="H9" s="326"/>
      <c r="J9" s="331" t="s">
        <v>61</v>
      </c>
      <c r="K9" s="326"/>
      <c r="L9" s="326"/>
      <c r="M9" s="326"/>
      <c r="P9" s="167"/>
      <c r="Q9" s="326"/>
      <c r="R9" s="326"/>
      <c r="S9" s="326"/>
      <c r="T9" s="326"/>
      <c r="U9" s="326"/>
      <c r="W9" s="167"/>
      <c r="Y9" s="344"/>
      <c r="Z9" s="344"/>
      <c r="AA9" s="344"/>
      <c r="AB9" s="165"/>
      <c r="AD9" s="167"/>
      <c r="AE9" s="326"/>
      <c r="AF9" s="326"/>
      <c r="AG9" s="165"/>
    </row>
    <row r="10" spans="3:33" ht="0.75" customHeight="1" x14ac:dyDescent="0.25">
      <c r="C10" s="326"/>
      <c r="D10" s="326"/>
      <c r="G10" s="326"/>
      <c r="H10" s="326"/>
      <c r="J10" s="326"/>
      <c r="K10" s="326"/>
      <c r="L10" s="326"/>
      <c r="M10" s="326"/>
      <c r="P10" s="167"/>
      <c r="Q10" s="326"/>
      <c r="R10" s="326"/>
      <c r="S10" s="326"/>
      <c r="T10" s="326"/>
      <c r="U10" s="326"/>
      <c r="W10" s="167"/>
      <c r="Y10" s="330">
        <v>1040088.05</v>
      </c>
      <c r="Z10" s="326"/>
      <c r="AA10" s="326"/>
      <c r="AB10" s="165"/>
      <c r="AD10" s="167"/>
      <c r="AE10" s="326"/>
      <c r="AF10" s="326"/>
      <c r="AG10" s="165"/>
    </row>
    <row r="11" spans="3:33" ht="3.15" customHeight="1" x14ac:dyDescent="0.25">
      <c r="C11" s="326"/>
      <c r="D11" s="326"/>
      <c r="G11" s="326"/>
      <c r="H11" s="326"/>
      <c r="J11" s="326"/>
      <c r="K11" s="326"/>
      <c r="L11" s="326"/>
      <c r="M11" s="326"/>
      <c r="P11" s="332" t="s">
        <v>62</v>
      </c>
      <c r="Q11" s="326"/>
      <c r="R11" s="326"/>
      <c r="S11" s="326"/>
      <c r="T11" s="326"/>
      <c r="W11" s="167"/>
      <c r="Y11" s="326"/>
      <c r="Z11" s="326"/>
      <c r="AA11" s="326"/>
      <c r="AB11" s="165"/>
      <c r="AD11" s="167"/>
      <c r="AE11" s="326"/>
      <c r="AF11" s="326"/>
      <c r="AG11" s="165"/>
    </row>
    <row r="12" spans="3:33" x14ac:dyDescent="0.25">
      <c r="G12" s="326"/>
      <c r="H12" s="326"/>
      <c r="J12" s="326"/>
      <c r="K12" s="326"/>
      <c r="L12" s="326"/>
      <c r="M12" s="326"/>
      <c r="P12" s="333"/>
      <c r="Q12" s="326"/>
      <c r="R12" s="326"/>
      <c r="S12" s="326"/>
      <c r="T12" s="326"/>
      <c r="W12" s="167"/>
      <c r="Y12" s="326"/>
      <c r="Z12" s="326"/>
      <c r="AA12" s="326"/>
      <c r="AB12" s="165"/>
      <c r="AD12" s="167"/>
      <c r="AE12" s="326"/>
      <c r="AF12" s="326"/>
      <c r="AG12" s="165"/>
    </row>
    <row r="13" spans="3:33" x14ac:dyDescent="0.25">
      <c r="G13" s="326"/>
      <c r="H13" s="326"/>
      <c r="P13" s="333"/>
      <c r="Q13" s="326"/>
      <c r="R13" s="326"/>
      <c r="S13" s="326"/>
      <c r="T13" s="326"/>
      <c r="W13" s="167"/>
      <c r="Y13" s="326"/>
      <c r="Z13" s="326"/>
      <c r="AA13" s="326"/>
      <c r="AB13" s="165"/>
      <c r="AD13" s="167"/>
      <c r="AE13" s="326"/>
      <c r="AF13" s="326"/>
      <c r="AG13" s="165"/>
    </row>
    <row r="14" spans="3:33" x14ac:dyDescent="0.25">
      <c r="G14" s="326"/>
      <c r="H14" s="326"/>
      <c r="P14" s="333"/>
      <c r="Q14" s="326"/>
      <c r="R14" s="326"/>
      <c r="S14" s="326"/>
      <c r="T14" s="326"/>
      <c r="W14" s="167"/>
      <c r="AB14" s="165"/>
      <c r="AD14" s="167"/>
      <c r="AE14" s="326"/>
      <c r="AF14" s="326"/>
      <c r="AG14" s="165"/>
    </row>
    <row r="15" spans="3:33" hidden="1" x14ac:dyDescent="0.25">
      <c r="G15" s="326"/>
      <c r="H15" s="326"/>
      <c r="P15" s="167"/>
      <c r="W15" s="167"/>
      <c r="AB15" s="165"/>
      <c r="AD15" s="167"/>
      <c r="AE15" s="326"/>
      <c r="AF15" s="326"/>
      <c r="AG15" s="165"/>
    </row>
    <row r="16" spans="3:33" x14ac:dyDescent="0.25">
      <c r="G16" s="326"/>
      <c r="H16" s="326"/>
      <c r="P16" s="167"/>
      <c r="Q16" s="329" t="s">
        <v>63</v>
      </c>
      <c r="R16" s="326"/>
      <c r="S16" s="326"/>
      <c r="W16" s="167"/>
      <c r="X16" s="341">
        <v>0</v>
      </c>
      <c r="Y16" s="326"/>
      <c r="Z16" s="326"/>
      <c r="AA16" s="326"/>
      <c r="AB16" s="342"/>
      <c r="AD16" s="167"/>
      <c r="AE16" s="326"/>
      <c r="AF16" s="326"/>
      <c r="AG16" s="165"/>
    </row>
    <row r="17" spans="2:33" x14ac:dyDescent="0.25">
      <c r="P17" s="167"/>
      <c r="Q17" s="326"/>
      <c r="R17" s="326"/>
      <c r="S17" s="326"/>
      <c r="W17" s="167"/>
      <c r="X17" s="326"/>
      <c r="Y17" s="326"/>
      <c r="Z17" s="326"/>
      <c r="AA17" s="326"/>
      <c r="AB17" s="342"/>
      <c r="AD17" s="167"/>
      <c r="AE17" s="326"/>
      <c r="AF17" s="326"/>
      <c r="AG17" s="165"/>
    </row>
    <row r="18" spans="2:33" x14ac:dyDescent="0.25">
      <c r="P18" s="167"/>
      <c r="Q18" s="326"/>
      <c r="R18" s="326"/>
      <c r="S18" s="326"/>
      <c r="X18" s="326"/>
      <c r="Y18" s="326"/>
      <c r="Z18" s="326"/>
      <c r="AA18" s="326"/>
      <c r="AB18" s="342"/>
      <c r="AD18" s="167"/>
      <c r="AE18" s="326"/>
      <c r="AF18" s="326"/>
      <c r="AG18" s="165"/>
    </row>
    <row r="19" spans="2:33" ht="0.75" customHeight="1" x14ac:dyDescent="0.25">
      <c r="P19" s="167"/>
      <c r="Q19" s="326"/>
      <c r="R19" s="326"/>
      <c r="S19" s="326"/>
      <c r="X19" s="326"/>
      <c r="Y19" s="326"/>
      <c r="Z19" s="326"/>
      <c r="AA19" s="326"/>
      <c r="AB19" s="342"/>
      <c r="AD19" s="167"/>
      <c r="AG19" s="165"/>
    </row>
    <row r="20" spans="2:33" ht="3.9" customHeight="1" x14ac:dyDescent="0.25">
      <c r="P20" s="167"/>
      <c r="AB20" s="165"/>
      <c r="AD20" s="168"/>
      <c r="AE20" s="169"/>
      <c r="AF20" s="169"/>
      <c r="AG20" s="170"/>
    </row>
    <row r="21" spans="2:33" ht="6" customHeight="1" x14ac:dyDescent="0.25">
      <c r="P21" s="168"/>
      <c r="Q21" s="169"/>
      <c r="R21" s="169"/>
      <c r="S21" s="169"/>
      <c r="T21" s="169"/>
      <c r="U21" s="169"/>
      <c r="V21" s="169"/>
      <c r="W21" s="169"/>
      <c r="X21" s="169"/>
      <c r="Y21" s="169"/>
      <c r="Z21" s="169"/>
      <c r="AA21" s="169"/>
      <c r="AB21" s="170"/>
    </row>
    <row r="22" spans="2:33" ht="7.2" customHeight="1" x14ac:dyDescent="0.25"/>
    <row r="23" spans="2:33" ht="17.850000000000001" customHeight="1" x14ac:dyDescent="0.25"/>
    <row r="24" spans="2:33" ht="26.4" x14ac:dyDescent="0.25">
      <c r="B24" s="334" t="s">
        <v>6</v>
      </c>
      <c r="C24" s="335"/>
      <c r="D24" s="334" t="s">
        <v>64</v>
      </c>
      <c r="E24" s="337"/>
      <c r="F24" s="337"/>
      <c r="G24" s="335"/>
      <c r="H24" s="334" t="s">
        <v>4</v>
      </c>
      <c r="I24" s="337"/>
      <c r="J24" s="335"/>
      <c r="K24" s="171" t="s">
        <v>65</v>
      </c>
      <c r="L24" s="171" t="s">
        <v>66</v>
      </c>
      <c r="M24" s="334" t="s">
        <v>67</v>
      </c>
      <c r="N24" s="337"/>
      <c r="O24" s="337"/>
      <c r="P24" s="337"/>
      <c r="Q24" s="335"/>
      <c r="R24" s="171" t="s">
        <v>68</v>
      </c>
      <c r="S24" s="334" t="s">
        <v>69</v>
      </c>
      <c r="T24" s="337"/>
      <c r="U24" s="337"/>
      <c r="V24" s="337"/>
      <c r="W24" s="337"/>
      <c r="X24" s="337"/>
      <c r="Y24" s="335"/>
      <c r="Z24" s="171" t="s">
        <v>70</v>
      </c>
      <c r="AA24" s="334" t="s">
        <v>71</v>
      </c>
      <c r="AB24" s="337"/>
      <c r="AC24" s="337"/>
      <c r="AD24" s="337"/>
      <c r="AE24" s="335"/>
      <c r="AF24" s="334" t="s">
        <v>72</v>
      </c>
      <c r="AG24" s="335"/>
    </row>
    <row r="25" spans="2:33" x14ac:dyDescent="0.25">
      <c r="B25" s="336" t="s">
        <v>54</v>
      </c>
      <c r="C25" s="335"/>
      <c r="D25" s="336" t="s">
        <v>55</v>
      </c>
      <c r="E25" s="337"/>
      <c r="F25" s="337"/>
      <c r="G25" s="335"/>
      <c r="H25" s="336" t="s">
        <v>14</v>
      </c>
      <c r="I25" s="337"/>
      <c r="J25" s="335"/>
      <c r="K25" s="172">
        <v>63.18</v>
      </c>
      <c r="L25" s="173">
        <v>4</v>
      </c>
      <c r="M25" s="338">
        <v>63.18</v>
      </c>
      <c r="N25" s="337"/>
      <c r="O25" s="337"/>
      <c r="P25" s="337"/>
      <c r="Q25" s="335"/>
      <c r="R25" s="172">
        <v>252.72</v>
      </c>
      <c r="S25" s="339">
        <v>0</v>
      </c>
      <c r="T25" s="337"/>
      <c r="U25" s="337"/>
      <c r="V25" s="337"/>
      <c r="W25" s="337"/>
      <c r="X25" s="337"/>
      <c r="Y25" s="335"/>
      <c r="Z25" s="173">
        <v>2.4297942852049999E-2</v>
      </c>
      <c r="AA25" s="340">
        <v>0</v>
      </c>
      <c r="AB25" s="337"/>
      <c r="AC25" s="337"/>
      <c r="AD25" s="337"/>
      <c r="AE25" s="335"/>
      <c r="AF25" s="340">
        <v>23.138000000000002</v>
      </c>
      <c r="AG25" s="335"/>
    </row>
    <row r="26" spans="2:33" x14ac:dyDescent="0.25">
      <c r="B26" s="336" t="s">
        <v>73</v>
      </c>
      <c r="C26" s="335"/>
      <c r="D26" s="336" t="s">
        <v>74</v>
      </c>
      <c r="E26" s="337"/>
      <c r="F26" s="337"/>
      <c r="G26" s="335"/>
      <c r="H26" s="336" t="s">
        <v>14</v>
      </c>
      <c r="I26" s="337"/>
      <c r="J26" s="335"/>
      <c r="K26" s="172">
        <v>82.4</v>
      </c>
      <c r="L26" s="173">
        <v>1</v>
      </c>
      <c r="M26" s="338">
        <v>82.4</v>
      </c>
      <c r="N26" s="337"/>
      <c r="O26" s="337"/>
      <c r="P26" s="337"/>
      <c r="Q26" s="335"/>
      <c r="R26" s="172">
        <v>82.4</v>
      </c>
      <c r="S26" s="339">
        <v>0</v>
      </c>
      <c r="T26" s="337"/>
      <c r="U26" s="337"/>
      <c r="V26" s="337"/>
      <c r="W26" s="337"/>
      <c r="X26" s="337"/>
      <c r="Y26" s="335"/>
      <c r="Z26" s="173">
        <v>7.9224061847459996E-3</v>
      </c>
      <c r="AA26" s="340">
        <v>0</v>
      </c>
      <c r="AB26" s="337"/>
      <c r="AC26" s="337"/>
      <c r="AD26" s="337"/>
      <c r="AE26" s="335"/>
      <c r="AF26" s="340">
        <v>30.18</v>
      </c>
      <c r="AG26" s="335"/>
    </row>
    <row r="27" spans="2:33" x14ac:dyDescent="0.25">
      <c r="B27" s="336" t="s">
        <v>75</v>
      </c>
      <c r="C27" s="335"/>
      <c r="D27" s="336" t="s">
        <v>76</v>
      </c>
      <c r="E27" s="337"/>
      <c r="F27" s="337"/>
      <c r="G27" s="335"/>
      <c r="H27" s="336" t="s">
        <v>1</v>
      </c>
      <c r="I27" s="337"/>
      <c r="J27" s="335"/>
      <c r="K27" s="172">
        <v>117.03</v>
      </c>
      <c r="L27" s="173">
        <v>15</v>
      </c>
      <c r="M27" s="338">
        <v>117.03</v>
      </c>
      <c r="N27" s="337"/>
      <c r="O27" s="337"/>
      <c r="P27" s="337"/>
      <c r="Q27" s="335"/>
      <c r="R27" s="172">
        <v>1755.45</v>
      </c>
      <c r="S27" s="339">
        <v>0</v>
      </c>
      <c r="T27" s="337"/>
      <c r="U27" s="337"/>
      <c r="V27" s="337"/>
      <c r="W27" s="337"/>
      <c r="X27" s="337"/>
      <c r="Y27" s="335"/>
      <c r="Z27" s="173">
        <v>0.168778979818103</v>
      </c>
      <c r="AA27" s="340">
        <v>38.738</v>
      </c>
      <c r="AB27" s="337"/>
      <c r="AC27" s="337"/>
      <c r="AD27" s="337"/>
      <c r="AE27" s="335"/>
      <c r="AF27" s="340">
        <v>25.41</v>
      </c>
      <c r="AG27" s="335"/>
    </row>
    <row r="28" spans="2:33" x14ac:dyDescent="0.25">
      <c r="B28" s="336" t="s">
        <v>77</v>
      </c>
      <c r="C28" s="335"/>
      <c r="D28" s="336" t="s">
        <v>78</v>
      </c>
      <c r="E28" s="337"/>
      <c r="F28" s="337"/>
      <c r="G28" s="335"/>
      <c r="H28" s="336" t="s">
        <v>16</v>
      </c>
      <c r="I28" s="337"/>
      <c r="J28" s="335"/>
      <c r="K28" s="172">
        <v>15.57</v>
      </c>
      <c r="L28" s="173">
        <v>165</v>
      </c>
      <c r="M28" s="338">
        <v>15.57</v>
      </c>
      <c r="N28" s="337"/>
      <c r="O28" s="337"/>
      <c r="P28" s="337"/>
      <c r="Q28" s="335"/>
      <c r="R28" s="172">
        <v>2569.0500000000002</v>
      </c>
      <c r="S28" s="339">
        <v>0</v>
      </c>
      <c r="T28" s="337"/>
      <c r="U28" s="337"/>
      <c r="V28" s="337"/>
      <c r="W28" s="337"/>
      <c r="X28" s="337"/>
      <c r="Y28" s="335"/>
      <c r="Z28" s="173">
        <v>0.24700312632185301</v>
      </c>
      <c r="AA28" s="340">
        <v>7.3964999999999996</v>
      </c>
      <c r="AB28" s="337"/>
      <c r="AC28" s="337"/>
      <c r="AD28" s="337"/>
      <c r="AE28" s="335"/>
      <c r="AF28" s="340">
        <v>2.3719999999999999</v>
      </c>
      <c r="AG28" s="335"/>
    </row>
    <row r="29" spans="2:33" x14ac:dyDescent="0.25">
      <c r="B29" s="336" t="s">
        <v>79</v>
      </c>
      <c r="C29" s="335"/>
      <c r="D29" s="336" t="s">
        <v>80</v>
      </c>
      <c r="E29" s="337"/>
      <c r="F29" s="337"/>
      <c r="G29" s="335"/>
      <c r="H29" s="336" t="s">
        <v>81</v>
      </c>
      <c r="I29" s="337"/>
      <c r="J29" s="335"/>
      <c r="K29" s="172">
        <v>704.74</v>
      </c>
      <c r="L29" s="173">
        <v>1</v>
      </c>
      <c r="M29" s="338">
        <v>704.74</v>
      </c>
      <c r="N29" s="337"/>
      <c r="O29" s="337"/>
      <c r="P29" s="337"/>
      <c r="Q29" s="335"/>
      <c r="R29" s="172">
        <v>704.74</v>
      </c>
      <c r="S29" s="339">
        <v>0</v>
      </c>
      <c r="T29" s="337"/>
      <c r="U29" s="337"/>
      <c r="V29" s="337"/>
      <c r="W29" s="337"/>
      <c r="X29" s="337"/>
      <c r="Y29" s="335"/>
      <c r="Z29" s="173">
        <v>6.7757724934923005E-2</v>
      </c>
      <c r="AA29" s="340">
        <v>572.96</v>
      </c>
      <c r="AB29" s="337"/>
      <c r="AC29" s="337"/>
      <c r="AD29" s="337"/>
      <c r="AE29" s="335"/>
      <c r="AF29" s="340">
        <v>0</v>
      </c>
      <c r="AG29" s="335"/>
    </row>
    <row r="30" spans="2:33" x14ac:dyDescent="0.25">
      <c r="B30" s="336" t="s">
        <v>82</v>
      </c>
      <c r="C30" s="335"/>
      <c r="D30" s="336" t="s">
        <v>83</v>
      </c>
      <c r="E30" s="337"/>
      <c r="F30" s="337"/>
      <c r="G30" s="335"/>
      <c r="H30" s="336" t="s">
        <v>14</v>
      </c>
      <c r="I30" s="337"/>
      <c r="J30" s="335"/>
      <c r="K30" s="172">
        <v>713.73</v>
      </c>
      <c r="L30" s="173">
        <v>5</v>
      </c>
      <c r="M30" s="338">
        <v>713.73</v>
      </c>
      <c r="N30" s="337"/>
      <c r="O30" s="337"/>
      <c r="P30" s="337"/>
      <c r="Q30" s="335"/>
      <c r="R30" s="172">
        <v>3568.65</v>
      </c>
      <c r="S30" s="339">
        <v>0</v>
      </c>
      <c r="T30" s="337"/>
      <c r="U30" s="337"/>
      <c r="V30" s="337"/>
      <c r="W30" s="337"/>
      <c r="X30" s="337"/>
      <c r="Y30" s="335"/>
      <c r="Z30" s="173">
        <v>0.34311037416495699</v>
      </c>
      <c r="AA30" s="340">
        <v>500.21960000000001</v>
      </c>
      <c r="AB30" s="337"/>
      <c r="AC30" s="337"/>
      <c r="AD30" s="337"/>
      <c r="AE30" s="335"/>
      <c r="AF30" s="340">
        <v>36.061199999999999</v>
      </c>
      <c r="AG30" s="335"/>
    </row>
    <row r="31" spans="2:33" x14ac:dyDescent="0.25">
      <c r="B31" s="336" t="s">
        <v>84</v>
      </c>
      <c r="C31" s="335"/>
      <c r="D31" s="336" t="s">
        <v>85</v>
      </c>
      <c r="E31" s="337"/>
      <c r="F31" s="337"/>
      <c r="G31" s="335"/>
      <c r="H31" s="336" t="s">
        <v>1</v>
      </c>
      <c r="I31" s="337"/>
      <c r="J31" s="335"/>
      <c r="K31" s="172">
        <v>107.84</v>
      </c>
      <c r="L31" s="173">
        <v>6</v>
      </c>
      <c r="M31" s="338">
        <v>107.84</v>
      </c>
      <c r="N31" s="337"/>
      <c r="O31" s="337"/>
      <c r="P31" s="337"/>
      <c r="Q31" s="335"/>
      <c r="R31" s="172">
        <v>647.04</v>
      </c>
      <c r="S31" s="339">
        <v>0</v>
      </c>
      <c r="T31" s="337"/>
      <c r="U31" s="337"/>
      <c r="V31" s="337"/>
      <c r="W31" s="337"/>
      <c r="X31" s="337"/>
      <c r="Y31" s="335"/>
      <c r="Z31" s="173">
        <v>6.2210117691478002E-2</v>
      </c>
      <c r="AA31" s="340">
        <v>33.796810000000001</v>
      </c>
      <c r="AB31" s="337"/>
      <c r="AC31" s="337"/>
      <c r="AD31" s="337"/>
      <c r="AE31" s="335"/>
      <c r="AF31" s="340">
        <v>24.271999999999998</v>
      </c>
      <c r="AG31" s="335"/>
    </row>
    <row r="32" spans="2:33" x14ac:dyDescent="0.25">
      <c r="B32" s="336" t="s">
        <v>86</v>
      </c>
      <c r="C32" s="335"/>
      <c r="D32" s="336" t="s">
        <v>87</v>
      </c>
      <c r="E32" s="337"/>
      <c r="F32" s="337"/>
      <c r="G32" s="335"/>
      <c r="H32" s="336" t="s">
        <v>14</v>
      </c>
      <c r="I32" s="337"/>
      <c r="J32" s="335"/>
      <c r="K32" s="172">
        <v>302.16000000000003</v>
      </c>
      <c r="L32" s="173">
        <v>3.5</v>
      </c>
      <c r="M32" s="338">
        <v>302.16000000000003</v>
      </c>
      <c r="N32" s="337"/>
      <c r="O32" s="337"/>
      <c r="P32" s="337"/>
      <c r="Q32" s="335"/>
      <c r="R32" s="172">
        <v>1057.56</v>
      </c>
      <c r="S32" s="339">
        <v>0</v>
      </c>
      <c r="T32" s="337"/>
      <c r="U32" s="337"/>
      <c r="V32" s="337"/>
      <c r="W32" s="337"/>
      <c r="X32" s="337"/>
      <c r="Y32" s="335"/>
      <c r="Z32" s="173">
        <v>0.10167985297014</v>
      </c>
      <c r="AA32" s="340">
        <v>0</v>
      </c>
      <c r="AB32" s="337"/>
      <c r="AC32" s="337"/>
      <c r="AD32" s="337"/>
      <c r="AE32" s="335"/>
      <c r="AF32" s="340">
        <v>110.66</v>
      </c>
      <c r="AG32" s="335"/>
    </row>
    <row r="33" spans="2:33" x14ac:dyDescent="0.25">
      <c r="B33" s="336" t="s">
        <v>88</v>
      </c>
      <c r="C33" s="335"/>
      <c r="D33" s="336" t="s">
        <v>89</v>
      </c>
      <c r="E33" s="337"/>
      <c r="F33" s="337"/>
      <c r="G33" s="335"/>
      <c r="H33" s="336" t="s">
        <v>81</v>
      </c>
      <c r="I33" s="337"/>
      <c r="J33" s="335"/>
      <c r="K33" s="172">
        <v>704.74</v>
      </c>
      <c r="L33" s="173">
        <v>1</v>
      </c>
      <c r="M33" s="338">
        <v>704.74</v>
      </c>
      <c r="N33" s="337"/>
      <c r="O33" s="337"/>
      <c r="P33" s="337"/>
      <c r="Q33" s="335"/>
      <c r="R33" s="172">
        <v>704.74</v>
      </c>
      <c r="S33" s="339">
        <v>0</v>
      </c>
      <c r="T33" s="337"/>
      <c r="U33" s="337"/>
      <c r="V33" s="337"/>
      <c r="W33" s="337"/>
      <c r="X33" s="337"/>
      <c r="Y33" s="335"/>
      <c r="Z33" s="173">
        <v>6.7757724934923005E-2</v>
      </c>
      <c r="AA33" s="340">
        <v>572.96</v>
      </c>
      <c r="AB33" s="337"/>
      <c r="AC33" s="337"/>
      <c r="AD33" s="337"/>
      <c r="AE33" s="335"/>
      <c r="AF33" s="340">
        <v>0</v>
      </c>
      <c r="AG33" s="335"/>
    </row>
    <row r="34" spans="2:33" x14ac:dyDescent="0.25">
      <c r="B34" s="336" t="s">
        <v>90</v>
      </c>
      <c r="C34" s="335"/>
      <c r="D34" s="336" t="s">
        <v>91</v>
      </c>
      <c r="E34" s="337"/>
      <c r="F34" s="337"/>
      <c r="G34" s="335"/>
      <c r="H34" s="336" t="s">
        <v>81</v>
      </c>
      <c r="I34" s="337"/>
      <c r="J34" s="335"/>
      <c r="K34" s="172">
        <v>704.74</v>
      </c>
      <c r="L34" s="173">
        <v>3</v>
      </c>
      <c r="M34" s="338">
        <v>704.74</v>
      </c>
      <c r="N34" s="337"/>
      <c r="O34" s="337"/>
      <c r="P34" s="337"/>
      <c r="Q34" s="335"/>
      <c r="R34" s="172">
        <v>2114.2199999999998</v>
      </c>
      <c r="S34" s="339">
        <v>0</v>
      </c>
      <c r="T34" s="337"/>
      <c r="U34" s="337"/>
      <c r="V34" s="337"/>
      <c r="W34" s="337"/>
      <c r="X34" s="337"/>
      <c r="Y34" s="335"/>
      <c r="Z34" s="173">
        <v>0.203273174804768</v>
      </c>
      <c r="AA34" s="340">
        <v>572.96</v>
      </c>
      <c r="AB34" s="337"/>
      <c r="AC34" s="337"/>
      <c r="AD34" s="337"/>
      <c r="AE34" s="335"/>
      <c r="AF34" s="340">
        <v>0</v>
      </c>
      <c r="AG34" s="335"/>
    </row>
    <row r="35" spans="2:33" x14ac:dyDescent="0.25">
      <c r="B35" s="336" t="s">
        <v>92</v>
      </c>
      <c r="C35" s="335"/>
      <c r="D35" s="336" t="s">
        <v>93</v>
      </c>
      <c r="E35" s="337"/>
      <c r="F35" s="337"/>
      <c r="G35" s="335"/>
      <c r="H35" s="336" t="s">
        <v>81</v>
      </c>
      <c r="I35" s="337"/>
      <c r="J35" s="335"/>
      <c r="K35" s="172">
        <v>704.74</v>
      </c>
      <c r="L35" s="173">
        <v>3</v>
      </c>
      <c r="M35" s="338">
        <v>704.74</v>
      </c>
      <c r="N35" s="337"/>
      <c r="O35" s="337"/>
      <c r="P35" s="337"/>
      <c r="Q35" s="335"/>
      <c r="R35" s="172">
        <v>2114.2199999999998</v>
      </c>
      <c r="S35" s="339">
        <v>0</v>
      </c>
      <c r="T35" s="337"/>
      <c r="U35" s="337"/>
      <c r="V35" s="337"/>
      <c r="W35" s="337"/>
      <c r="X35" s="337"/>
      <c r="Y35" s="335"/>
      <c r="Z35" s="173">
        <v>0.203273174804768</v>
      </c>
      <c r="AA35" s="340">
        <v>572.96</v>
      </c>
      <c r="AB35" s="337"/>
      <c r="AC35" s="337"/>
      <c r="AD35" s="337"/>
      <c r="AE35" s="335"/>
      <c r="AF35" s="340">
        <v>0</v>
      </c>
      <c r="AG35" s="335"/>
    </row>
    <row r="36" spans="2:33" x14ac:dyDescent="0.25">
      <c r="B36" s="336" t="s">
        <v>94</v>
      </c>
      <c r="C36" s="335"/>
      <c r="D36" s="336" t="s">
        <v>95</v>
      </c>
      <c r="E36" s="337"/>
      <c r="F36" s="337"/>
      <c r="G36" s="335"/>
      <c r="H36" s="336" t="s">
        <v>1</v>
      </c>
      <c r="I36" s="337"/>
      <c r="J36" s="335"/>
      <c r="K36" s="172">
        <v>99.97</v>
      </c>
      <c r="L36" s="173">
        <v>150</v>
      </c>
      <c r="M36" s="338">
        <v>99.97</v>
      </c>
      <c r="N36" s="337"/>
      <c r="O36" s="337"/>
      <c r="P36" s="337"/>
      <c r="Q36" s="335"/>
      <c r="R36" s="172">
        <v>14995.5</v>
      </c>
      <c r="S36" s="339">
        <v>0</v>
      </c>
      <c r="T36" s="337"/>
      <c r="U36" s="337"/>
      <c r="V36" s="337"/>
      <c r="W36" s="337"/>
      <c r="X36" s="337"/>
      <c r="Y36" s="335"/>
      <c r="Z36" s="173">
        <v>1.441752936205738</v>
      </c>
      <c r="AA36" s="340">
        <v>41.364649999999997</v>
      </c>
      <c r="AB36" s="337"/>
      <c r="AC36" s="337"/>
      <c r="AD36" s="337"/>
      <c r="AE36" s="335"/>
      <c r="AF36" s="340">
        <v>17.981400000000001</v>
      </c>
      <c r="AG36" s="335"/>
    </row>
    <row r="37" spans="2:33" x14ac:dyDescent="0.25">
      <c r="B37" s="336" t="s">
        <v>96</v>
      </c>
      <c r="C37" s="335"/>
      <c r="D37" s="336" t="s">
        <v>97</v>
      </c>
      <c r="E37" s="337"/>
      <c r="F37" s="337"/>
      <c r="G37" s="335"/>
      <c r="H37" s="336" t="s">
        <v>1</v>
      </c>
      <c r="I37" s="337"/>
      <c r="J37" s="335"/>
      <c r="K37" s="172">
        <v>307.49</v>
      </c>
      <c r="L37" s="173">
        <v>65</v>
      </c>
      <c r="M37" s="338">
        <v>307.49</v>
      </c>
      <c r="N37" s="337"/>
      <c r="O37" s="337"/>
      <c r="P37" s="337"/>
      <c r="Q37" s="335"/>
      <c r="R37" s="172">
        <v>19986.849999999999</v>
      </c>
      <c r="S37" s="339">
        <v>0</v>
      </c>
      <c r="T37" s="337"/>
      <c r="U37" s="337"/>
      <c r="V37" s="337"/>
      <c r="W37" s="337"/>
      <c r="X37" s="337"/>
      <c r="Y37" s="335"/>
      <c r="Z37" s="173">
        <v>1.921649806475519</v>
      </c>
      <c r="AA37" s="340">
        <v>205.42901000000001</v>
      </c>
      <c r="AB37" s="337"/>
      <c r="AC37" s="337"/>
      <c r="AD37" s="337"/>
      <c r="AE37" s="335"/>
      <c r="AF37" s="340">
        <v>20.076139999999999</v>
      </c>
      <c r="AG37" s="335"/>
    </row>
    <row r="38" spans="2:33" x14ac:dyDescent="0.25">
      <c r="B38" s="336" t="s">
        <v>98</v>
      </c>
      <c r="C38" s="335"/>
      <c r="D38" s="336" t="s">
        <v>99</v>
      </c>
      <c r="E38" s="337"/>
      <c r="F38" s="337"/>
      <c r="G38" s="335"/>
      <c r="H38" s="336" t="s">
        <v>1</v>
      </c>
      <c r="I38" s="337"/>
      <c r="J38" s="335"/>
      <c r="K38" s="172">
        <v>309.83999999999997</v>
      </c>
      <c r="L38" s="173">
        <v>50</v>
      </c>
      <c r="M38" s="338">
        <v>309.83999999999997</v>
      </c>
      <c r="N38" s="337"/>
      <c r="O38" s="337"/>
      <c r="P38" s="337"/>
      <c r="Q38" s="335"/>
      <c r="R38" s="172">
        <v>15492</v>
      </c>
      <c r="S38" s="339">
        <v>0</v>
      </c>
      <c r="T38" s="337"/>
      <c r="U38" s="337"/>
      <c r="V38" s="337"/>
      <c r="W38" s="337"/>
      <c r="X38" s="337"/>
      <c r="Y38" s="335"/>
      <c r="Z38" s="173">
        <v>1.4894892792970751</v>
      </c>
      <c r="AA38" s="340">
        <v>251.91</v>
      </c>
      <c r="AB38" s="337"/>
      <c r="AC38" s="337"/>
      <c r="AD38" s="337"/>
      <c r="AE38" s="335"/>
      <c r="AF38" s="340">
        <v>0</v>
      </c>
      <c r="AG38" s="335"/>
    </row>
    <row r="39" spans="2:33" x14ac:dyDescent="0.25">
      <c r="B39" s="336" t="s">
        <v>100</v>
      </c>
      <c r="C39" s="335"/>
      <c r="D39" s="336" t="s">
        <v>101</v>
      </c>
      <c r="E39" s="337"/>
      <c r="F39" s="337"/>
      <c r="G39" s="335"/>
      <c r="H39" s="336" t="s">
        <v>81</v>
      </c>
      <c r="I39" s="337"/>
      <c r="J39" s="335"/>
      <c r="K39" s="172">
        <v>704.74</v>
      </c>
      <c r="L39" s="173">
        <v>3</v>
      </c>
      <c r="M39" s="338">
        <v>704.74</v>
      </c>
      <c r="N39" s="337"/>
      <c r="O39" s="337"/>
      <c r="P39" s="337"/>
      <c r="Q39" s="335"/>
      <c r="R39" s="172">
        <v>2114.2199999999998</v>
      </c>
      <c r="S39" s="339">
        <v>0</v>
      </c>
      <c r="T39" s="337"/>
      <c r="U39" s="337"/>
      <c r="V39" s="337"/>
      <c r="W39" s="337"/>
      <c r="X39" s="337"/>
      <c r="Y39" s="335"/>
      <c r="Z39" s="173">
        <v>0.203273174804768</v>
      </c>
      <c r="AA39" s="340">
        <v>572.96</v>
      </c>
      <c r="AB39" s="337"/>
      <c r="AC39" s="337"/>
      <c r="AD39" s="337"/>
      <c r="AE39" s="335"/>
      <c r="AF39" s="340">
        <v>0</v>
      </c>
      <c r="AG39" s="335"/>
    </row>
    <row r="40" spans="2:33" x14ac:dyDescent="0.25">
      <c r="B40" s="336" t="s">
        <v>102</v>
      </c>
      <c r="C40" s="335"/>
      <c r="D40" s="336" t="s">
        <v>103</v>
      </c>
      <c r="E40" s="337"/>
      <c r="F40" s="337"/>
      <c r="G40" s="335"/>
      <c r="H40" s="336" t="s">
        <v>1</v>
      </c>
      <c r="I40" s="337"/>
      <c r="J40" s="335"/>
      <c r="K40" s="172">
        <v>8.24</v>
      </c>
      <c r="L40" s="173">
        <v>32.5</v>
      </c>
      <c r="M40" s="338">
        <v>8.24</v>
      </c>
      <c r="N40" s="337"/>
      <c r="O40" s="337"/>
      <c r="P40" s="337"/>
      <c r="Q40" s="335"/>
      <c r="R40" s="172">
        <v>267.8</v>
      </c>
      <c r="S40" s="339">
        <v>0</v>
      </c>
      <c r="T40" s="337"/>
      <c r="U40" s="337"/>
      <c r="V40" s="337"/>
      <c r="W40" s="337"/>
      <c r="X40" s="337"/>
      <c r="Y40" s="335"/>
      <c r="Z40" s="173">
        <v>2.5747820100423001E-2</v>
      </c>
      <c r="AA40" s="340">
        <v>0</v>
      </c>
      <c r="AB40" s="337"/>
      <c r="AC40" s="337"/>
      <c r="AD40" s="337"/>
      <c r="AE40" s="335"/>
      <c r="AF40" s="340">
        <v>3.0179999999999998</v>
      </c>
      <c r="AG40" s="335"/>
    </row>
    <row r="41" spans="2:33" x14ac:dyDescent="0.25">
      <c r="B41" s="336" t="s">
        <v>104</v>
      </c>
      <c r="C41" s="335"/>
      <c r="D41" s="336" t="s">
        <v>105</v>
      </c>
      <c r="E41" s="337"/>
      <c r="F41" s="337"/>
      <c r="G41" s="335"/>
      <c r="H41" s="336" t="s">
        <v>1</v>
      </c>
      <c r="I41" s="337"/>
      <c r="J41" s="335"/>
      <c r="K41" s="172">
        <v>21.02</v>
      </c>
      <c r="L41" s="173">
        <v>85</v>
      </c>
      <c r="M41" s="338">
        <v>21.02</v>
      </c>
      <c r="N41" s="337"/>
      <c r="O41" s="337"/>
      <c r="P41" s="337"/>
      <c r="Q41" s="335"/>
      <c r="R41" s="172">
        <v>1786.7</v>
      </c>
      <c r="S41" s="339">
        <v>0</v>
      </c>
      <c r="T41" s="337"/>
      <c r="U41" s="337"/>
      <c r="V41" s="337"/>
      <c r="W41" s="337"/>
      <c r="X41" s="337"/>
      <c r="Y41" s="335"/>
      <c r="Z41" s="173">
        <v>0.17178353313452599</v>
      </c>
      <c r="AA41" s="340">
        <v>0</v>
      </c>
      <c r="AB41" s="337"/>
      <c r="AC41" s="337"/>
      <c r="AD41" s="337"/>
      <c r="AE41" s="335"/>
      <c r="AF41" s="340">
        <v>7.6980000000000004</v>
      </c>
      <c r="AG41" s="335"/>
    </row>
    <row r="42" spans="2:33" x14ac:dyDescent="0.25">
      <c r="B42" s="336" t="s">
        <v>106</v>
      </c>
      <c r="C42" s="335"/>
      <c r="D42" s="336" t="s">
        <v>107</v>
      </c>
      <c r="E42" s="337"/>
      <c r="F42" s="337"/>
      <c r="G42" s="335"/>
      <c r="H42" s="336" t="s">
        <v>81</v>
      </c>
      <c r="I42" s="337"/>
      <c r="J42" s="335"/>
      <c r="K42" s="172">
        <v>704.74</v>
      </c>
      <c r="L42" s="173">
        <v>1</v>
      </c>
      <c r="M42" s="338">
        <v>704.74</v>
      </c>
      <c r="N42" s="337"/>
      <c r="O42" s="337"/>
      <c r="P42" s="337"/>
      <c r="Q42" s="335"/>
      <c r="R42" s="172">
        <v>704.74</v>
      </c>
      <c r="S42" s="339">
        <v>0</v>
      </c>
      <c r="T42" s="337"/>
      <c r="U42" s="337"/>
      <c r="V42" s="337"/>
      <c r="W42" s="337"/>
      <c r="X42" s="337"/>
      <c r="Y42" s="335"/>
      <c r="Z42" s="173">
        <v>6.7757724934923005E-2</v>
      </c>
      <c r="AA42" s="340">
        <v>572.96</v>
      </c>
      <c r="AB42" s="337"/>
      <c r="AC42" s="337"/>
      <c r="AD42" s="337"/>
      <c r="AE42" s="335"/>
      <c r="AF42" s="340">
        <v>0</v>
      </c>
      <c r="AG42" s="335"/>
    </row>
    <row r="43" spans="2:33" x14ac:dyDescent="0.25">
      <c r="B43" s="336" t="s">
        <v>108</v>
      </c>
      <c r="C43" s="335"/>
      <c r="D43" s="336" t="s">
        <v>109</v>
      </c>
      <c r="E43" s="337"/>
      <c r="F43" s="337"/>
      <c r="G43" s="335"/>
      <c r="H43" s="336" t="s">
        <v>110</v>
      </c>
      <c r="I43" s="337"/>
      <c r="J43" s="335"/>
      <c r="K43" s="172">
        <v>1432.78</v>
      </c>
      <c r="L43" s="173">
        <v>18</v>
      </c>
      <c r="M43" s="338">
        <v>1432.78</v>
      </c>
      <c r="N43" s="337"/>
      <c r="O43" s="337"/>
      <c r="P43" s="337"/>
      <c r="Q43" s="335"/>
      <c r="R43" s="172">
        <v>25790.04</v>
      </c>
      <c r="S43" s="339">
        <v>0</v>
      </c>
      <c r="T43" s="337"/>
      <c r="U43" s="337"/>
      <c r="V43" s="337"/>
      <c r="W43" s="337"/>
      <c r="X43" s="337"/>
      <c r="Y43" s="335"/>
      <c r="Z43" s="173">
        <v>2.4796016068062698</v>
      </c>
      <c r="AA43" s="340">
        <v>890.36800000000005</v>
      </c>
      <c r="AB43" s="337"/>
      <c r="AC43" s="337"/>
      <c r="AD43" s="337"/>
      <c r="AE43" s="335"/>
      <c r="AF43" s="340">
        <v>123.648</v>
      </c>
      <c r="AG43" s="335"/>
    </row>
    <row r="44" spans="2:33" x14ac:dyDescent="0.25">
      <c r="B44" s="336" t="s">
        <v>111</v>
      </c>
      <c r="C44" s="335"/>
      <c r="D44" s="336" t="s">
        <v>112</v>
      </c>
      <c r="E44" s="337"/>
      <c r="F44" s="337"/>
      <c r="G44" s="335"/>
      <c r="H44" s="336" t="s">
        <v>110</v>
      </c>
      <c r="I44" s="337"/>
      <c r="J44" s="335"/>
      <c r="K44" s="172">
        <v>17.510000000000002</v>
      </c>
      <c r="L44" s="173">
        <v>15</v>
      </c>
      <c r="M44" s="338">
        <v>17.510000000000002</v>
      </c>
      <c r="N44" s="337"/>
      <c r="O44" s="337"/>
      <c r="P44" s="337"/>
      <c r="Q44" s="335"/>
      <c r="R44" s="172">
        <v>262.64999999999998</v>
      </c>
      <c r="S44" s="339">
        <v>0</v>
      </c>
      <c r="T44" s="337"/>
      <c r="U44" s="337"/>
      <c r="V44" s="337"/>
      <c r="W44" s="337"/>
      <c r="X44" s="337"/>
      <c r="Y44" s="335"/>
      <c r="Z44" s="173">
        <v>2.5252669713877001E-2</v>
      </c>
      <c r="AA44" s="340">
        <v>0</v>
      </c>
      <c r="AB44" s="337"/>
      <c r="AC44" s="337"/>
      <c r="AD44" s="337"/>
      <c r="AE44" s="335"/>
      <c r="AF44" s="340">
        <v>6.415</v>
      </c>
      <c r="AG44" s="335"/>
    </row>
    <row r="45" spans="2:33" x14ac:dyDescent="0.25">
      <c r="B45" s="336" t="s">
        <v>113</v>
      </c>
      <c r="C45" s="335"/>
      <c r="D45" s="336" t="s">
        <v>114</v>
      </c>
      <c r="E45" s="337"/>
      <c r="F45" s="337"/>
      <c r="G45" s="335"/>
      <c r="H45" s="336" t="s">
        <v>81</v>
      </c>
      <c r="I45" s="337"/>
      <c r="J45" s="335"/>
      <c r="K45" s="172">
        <v>704.74</v>
      </c>
      <c r="L45" s="173">
        <v>3</v>
      </c>
      <c r="M45" s="338">
        <v>704.74</v>
      </c>
      <c r="N45" s="337"/>
      <c r="O45" s="337"/>
      <c r="P45" s="337"/>
      <c r="Q45" s="335"/>
      <c r="R45" s="172">
        <v>2114.2199999999998</v>
      </c>
      <c r="S45" s="339">
        <v>0</v>
      </c>
      <c r="T45" s="337"/>
      <c r="U45" s="337"/>
      <c r="V45" s="337"/>
      <c r="W45" s="337"/>
      <c r="X45" s="337"/>
      <c r="Y45" s="335"/>
      <c r="Z45" s="173">
        <v>0.203273174804768</v>
      </c>
      <c r="AA45" s="340">
        <v>572.96</v>
      </c>
      <c r="AB45" s="337"/>
      <c r="AC45" s="337"/>
      <c r="AD45" s="337"/>
      <c r="AE45" s="335"/>
      <c r="AF45" s="340">
        <v>0</v>
      </c>
      <c r="AG45" s="335"/>
    </row>
    <row r="46" spans="2:33" x14ac:dyDescent="0.25">
      <c r="B46" s="336" t="s">
        <v>115</v>
      </c>
      <c r="C46" s="335"/>
      <c r="D46" s="336" t="s">
        <v>116</v>
      </c>
      <c r="E46" s="337"/>
      <c r="F46" s="337"/>
      <c r="G46" s="335"/>
      <c r="H46" s="336" t="s">
        <v>110</v>
      </c>
      <c r="I46" s="337"/>
      <c r="J46" s="335"/>
      <c r="K46" s="172">
        <v>1811.45</v>
      </c>
      <c r="L46" s="173">
        <v>2</v>
      </c>
      <c r="M46" s="338">
        <v>1811.45</v>
      </c>
      <c r="N46" s="337"/>
      <c r="O46" s="337"/>
      <c r="P46" s="337"/>
      <c r="Q46" s="335"/>
      <c r="R46" s="172">
        <v>3622.9</v>
      </c>
      <c r="S46" s="339">
        <v>0</v>
      </c>
      <c r="T46" s="337"/>
      <c r="U46" s="337"/>
      <c r="V46" s="337"/>
      <c r="W46" s="337"/>
      <c r="X46" s="337"/>
      <c r="Y46" s="335"/>
      <c r="Z46" s="173">
        <v>0.34832627872226801</v>
      </c>
      <c r="AA46" s="340">
        <v>1418.37</v>
      </c>
      <c r="AB46" s="337"/>
      <c r="AC46" s="337"/>
      <c r="AD46" s="337"/>
      <c r="AE46" s="335"/>
      <c r="AF46" s="340">
        <v>24.486000000000001</v>
      </c>
      <c r="AG46" s="335"/>
    </row>
    <row r="47" spans="2:33" x14ac:dyDescent="0.25">
      <c r="B47" s="336" t="s">
        <v>117</v>
      </c>
      <c r="C47" s="335"/>
      <c r="D47" s="336" t="s">
        <v>118</v>
      </c>
      <c r="E47" s="337"/>
      <c r="F47" s="337"/>
      <c r="G47" s="335"/>
      <c r="H47" s="336" t="s">
        <v>1</v>
      </c>
      <c r="I47" s="337"/>
      <c r="J47" s="335"/>
      <c r="K47" s="172">
        <v>1652.87</v>
      </c>
      <c r="L47" s="173">
        <v>27</v>
      </c>
      <c r="M47" s="338">
        <v>1652.87</v>
      </c>
      <c r="N47" s="337"/>
      <c r="O47" s="337"/>
      <c r="P47" s="337"/>
      <c r="Q47" s="335"/>
      <c r="R47" s="172">
        <v>44627.49</v>
      </c>
      <c r="S47" s="339">
        <v>0</v>
      </c>
      <c r="T47" s="337"/>
      <c r="U47" s="337"/>
      <c r="V47" s="337"/>
      <c r="W47" s="337"/>
      <c r="X47" s="337"/>
      <c r="Y47" s="335"/>
      <c r="Z47" s="173">
        <v>4.2907415386610781</v>
      </c>
      <c r="AA47" s="340">
        <v>1280.44615</v>
      </c>
      <c r="AB47" s="337"/>
      <c r="AC47" s="337"/>
      <c r="AD47" s="337"/>
      <c r="AE47" s="335"/>
      <c r="AF47" s="340">
        <v>28.539549999999998</v>
      </c>
      <c r="AG47" s="335"/>
    </row>
    <row r="48" spans="2:33" x14ac:dyDescent="0.25">
      <c r="B48" s="336" t="s">
        <v>119</v>
      </c>
      <c r="C48" s="335"/>
      <c r="D48" s="336" t="s">
        <v>120</v>
      </c>
      <c r="E48" s="337"/>
      <c r="F48" s="337"/>
      <c r="G48" s="335"/>
      <c r="H48" s="336" t="s">
        <v>1</v>
      </c>
      <c r="I48" s="337"/>
      <c r="J48" s="335"/>
      <c r="K48" s="172">
        <v>1520.03</v>
      </c>
      <c r="L48" s="173">
        <v>10</v>
      </c>
      <c r="M48" s="338">
        <v>1520.03</v>
      </c>
      <c r="N48" s="337"/>
      <c r="O48" s="337"/>
      <c r="P48" s="337"/>
      <c r="Q48" s="335"/>
      <c r="R48" s="172">
        <v>15200.3</v>
      </c>
      <c r="S48" s="339">
        <v>0</v>
      </c>
      <c r="T48" s="337"/>
      <c r="U48" s="337"/>
      <c r="V48" s="337"/>
      <c r="W48" s="337"/>
      <c r="X48" s="337"/>
      <c r="Y48" s="335"/>
      <c r="Z48" s="173">
        <v>1.4614435768202509</v>
      </c>
      <c r="AA48" s="340">
        <v>1147.66868</v>
      </c>
      <c r="AB48" s="337"/>
      <c r="AC48" s="337"/>
      <c r="AD48" s="337"/>
      <c r="AE48" s="335"/>
      <c r="AF48" s="340">
        <v>39.69952</v>
      </c>
      <c r="AG48" s="335"/>
    </row>
    <row r="49" spans="2:33" x14ac:dyDescent="0.25">
      <c r="B49" s="336" t="s">
        <v>121</v>
      </c>
      <c r="C49" s="335"/>
      <c r="D49" s="336" t="s">
        <v>122</v>
      </c>
      <c r="E49" s="337"/>
      <c r="F49" s="337"/>
      <c r="G49" s="335"/>
      <c r="H49" s="336" t="s">
        <v>1</v>
      </c>
      <c r="I49" s="337"/>
      <c r="J49" s="335"/>
      <c r="K49" s="172">
        <v>660.89</v>
      </c>
      <c r="L49" s="173">
        <v>10</v>
      </c>
      <c r="M49" s="338">
        <v>660.89</v>
      </c>
      <c r="N49" s="337"/>
      <c r="O49" s="337"/>
      <c r="P49" s="337"/>
      <c r="Q49" s="335"/>
      <c r="R49" s="172">
        <v>6608.9</v>
      </c>
      <c r="S49" s="339">
        <v>0</v>
      </c>
      <c r="T49" s="337"/>
      <c r="U49" s="337"/>
      <c r="V49" s="337"/>
      <c r="W49" s="337"/>
      <c r="X49" s="337"/>
      <c r="Y49" s="335"/>
      <c r="Z49" s="173">
        <v>0.63541735721317105</v>
      </c>
      <c r="AA49" s="340">
        <v>309.45490000000001</v>
      </c>
      <c r="AB49" s="337"/>
      <c r="AC49" s="337"/>
      <c r="AD49" s="337"/>
      <c r="AE49" s="335"/>
      <c r="AF49" s="340">
        <v>102.639</v>
      </c>
      <c r="AG49" s="335"/>
    </row>
    <row r="50" spans="2:33" x14ac:dyDescent="0.25">
      <c r="B50" s="336" t="s">
        <v>123</v>
      </c>
      <c r="C50" s="335"/>
      <c r="D50" s="336" t="s">
        <v>124</v>
      </c>
      <c r="E50" s="337"/>
      <c r="F50" s="337"/>
      <c r="G50" s="335"/>
      <c r="H50" s="336" t="s">
        <v>81</v>
      </c>
      <c r="I50" s="337"/>
      <c r="J50" s="335"/>
      <c r="K50" s="172">
        <v>704.74</v>
      </c>
      <c r="L50" s="173">
        <v>3</v>
      </c>
      <c r="M50" s="338">
        <v>704.74</v>
      </c>
      <c r="N50" s="337"/>
      <c r="O50" s="337"/>
      <c r="P50" s="337"/>
      <c r="Q50" s="335"/>
      <c r="R50" s="172">
        <v>2114.2199999999998</v>
      </c>
      <c r="S50" s="339">
        <v>0</v>
      </c>
      <c r="T50" s="337"/>
      <c r="U50" s="337"/>
      <c r="V50" s="337"/>
      <c r="W50" s="337"/>
      <c r="X50" s="337"/>
      <c r="Y50" s="335"/>
      <c r="Z50" s="173">
        <v>0.203273174804768</v>
      </c>
      <c r="AA50" s="340">
        <v>572.96</v>
      </c>
      <c r="AB50" s="337"/>
      <c r="AC50" s="337"/>
      <c r="AD50" s="337"/>
      <c r="AE50" s="335"/>
      <c r="AF50" s="340">
        <v>0</v>
      </c>
      <c r="AG50" s="335"/>
    </row>
    <row r="51" spans="2:33" x14ac:dyDescent="0.25">
      <c r="B51" s="336" t="s">
        <v>125</v>
      </c>
      <c r="C51" s="335"/>
      <c r="D51" s="336" t="s">
        <v>126</v>
      </c>
      <c r="E51" s="337"/>
      <c r="F51" s="337"/>
      <c r="G51" s="335"/>
      <c r="H51" s="336" t="s">
        <v>16</v>
      </c>
      <c r="I51" s="337"/>
      <c r="J51" s="335"/>
      <c r="K51" s="172">
        <v>32.42</v>
      </c>
      <c r="L51" s="173">
        <v>4000</v>
      </c>
      <c r="M51" s="338">
        <v>32.42</v>
      </c>
      <c r="N51" s="337"/>
      <c r="O51" s="337"/>
      <c r="P51" s="337"/>
      <c r="Q51" s="335"/>
      <c r="R51" s="172">
        <v>129680</v>
      </c>
      <c r="S51" s="339">
        <v>0</v>
      </c>
      <c r="T51" s="337"/>
      <c r="U51" s="337"/>
      <c r="V51" s="337"/>
      <c r="W51" s="337"/>
      <c r="X51" s="337"/>
      <c r="Y51" s="335"/>
      <c r="Z51" s="173">
        <v>12.46817517036178</v>
      </c>
      <c r="AA51" s="340">
        <v>26.36</v>
      </c>
      <c r="AB51" s="337"/>
      <c r="AC51" s="337"/>
      <c r="AD51" s="337"/>
      <c r="AE51" s="335"/>
      <c r="AF51" s="340">
        <v>0</v>
      </c>
      <c r="AG51" s="335"/>
    </row>
    <row r="52" spans="2:33" x14ac:dyDescent="0.25">
      <c r="B52" s="336" t="s">
        <v>127</v>
      </c>
      <c r="C52" s="335"/>
      <c r="D52" s="336" t="s">
        <v>128</v>
      </c>
      <c r="E52" s="337"/>
      <c r="F52" s="337"/>
      <c r="G52" s="335"/>
      <c r="H52" s="336" t="s">
        <v>81</v>
      </c>
      <c r="I52" s="337"/>
      <c r="J52" s="335"/>
      <c r="K52" s="172">
        <v>704.74</v>
      </c>
      <c r="L52" s="173">
        <v>3</v>
      </c>
      <c r="M52" s="338">
        <v>704.74</v>
      </c>
      <c r="N52" s="337"/>
      <c r="O52" s="337"/>
      <c r="P52" s="337"/>
      <c r="Q52" s="335"/>
      <c r="R52" s="172">
        <v>2114.2199999999998</v>
      </c>
      <c r="S52" s="339">
        <v>0</v>
      </c>
      <c r="T52" s="337"/>
      <c r="U52" s="337"/>
      <c r="V52" s="337"/>
      <c r="W52" s="337"/>
      <c r="X52" s="337"/>
      <c r="Y52" s="335"/>
      <c r="Z52" s="173">
        <v>0.203273174804768</v>
      </c>
      <c r="AA52" s="340">
        <v>572.96</v>
      </c>
      <c r="AB52" s="337"/>
      <c r="AC52" s="337"/>
      <c r="AD52" s="337"/>
      <c r="AE52" s="335"/>
      <c r="AF52" s="340">
        <v>0</v>
      </c>
      <c r="AG52" s="335"/>
    </row>
    <row r="53" spans="2:33" x14ac:dyDescent="0.25">
      <c r="B53" s="336" t="s">
        <v>129</v>
      </c>
      <c r="C53" s="335"/>
      <c r="D53" s="336" t="s">
        <v>130</v>
      </c>
      <c r="E53" s="337"/>
      <c r="F53" s="337"/>
      <c r="G53" s="335"/>
      <c r="H53" s="336" t="s">
        <v>1</v>
      </c>
      <c r="I53" s="337"/>
      <c r="J53" s="335"/>
      <c r="K53" s="172">
        <v>310.91000000000003</v>
      </c>
      <c r="L53" s="173">
        <v>1000</v>
      </c>
      <c r="M53" s="338">
        <v>310.91000000000003</v>
      </c>
      <c r="N53" s="337"/>
      <c r="O53" s="337"/>
      <c r="P53" s="337"/>
      <c r="Q53" s="335"/>
      <c r="R53" s="172">
        <v>310910</v>
      </c>
      <c r="S53" s="339">
        <v>0</v>
      </c>
      <c r="T53" s="337"/>
      <c r="U53" s="337"/>
      <c r="V53" s="337"/>
      <c r="W53" s="337"/>
      <c r="X53" s="337"/>
      <c r="Y53" s="335"/>
      <c r="Z53" s="173">
        <v>29.89266149149584</v>
      </c>
      <c r="AA53" s="340">
        <v>232.267</v>
      </c>
      <c r="AB53" s="337"/>
      <c r="AC53" s="337"/>
      <c r="AD53" s="337"/>
      <c r="AE53" s="335"/>
      <c r="AF53" s="340">
        <v>9.24</v>
      </c>
      <c r="AG53" s="335"/>
    </row>
    <row r="54" spans="2:33" x14ac:dyDescent="0.25">
      <c r="B54" s="336" t="s">
        <v>131</v>
      </c>
      <c r="C54" s="335"/>
      <c r="D54" s="336" t="s">
        <v>132</v>
      </c>
      <c r="E54" s="337"/>
      <c r="F54" s="337"/>
      <c r="G54" s="335"/>
      <c r="H54" s="336" t="s">
        <v>81</v>
      </c>
      <c r="I54" s="337"/>
      <c r="J54" s="335"/>
      <c r="K54" s="172">
        <v>704.74</v>
      </c>
      <c r="L54" s="173">
        <v>3</v>
      </c>
      <c r="M54" s="338">
        <v>704.74</v>
      </c>
      <c r="N54" s="337"/>
      <c r="O54" s="337"/>
      <c r="P54" s="337"/>
      <c r="Q54" s="335"/>
      <c r="R54" s="172">
        <v>2114.2199999999998</v>
      </c>
      <c r="S54" s="339">
        <v>0</v>
      </c>
      <c r="T54" s="337"/>
      <c r="U54" s="337"/>
      <c r="V54" s="337"/>
      <c r="W54" s="337"/>
      <c r="X54" s="337"/>
      <c r="Y54" s="335"/>
      <c r="Z54" s="173">
        <v>0.203273174804768</v>
      </c>
      <c r="AA54" s="340">
        <v>572.96</v>
      </c>
      <c r="AB54" s="337"/>
      <c r="AC54" s="337"/>
      <c r="AD54" s="337"/>
      <c r="AE54" s="335"/>
      <c r="AF54" s="340">
        <v>0</v>
      </c>
      <c r="AG54" s="335"/>
    </row>
    <row r="55" spans="2:33" x14ac:dyDescent="0.25">
      <c r="B55" s="336" t="s">
        <v>133</v>
      </c>
      <c r="C55" s="335"/>
      <c r="D55" s="336" t="s">
        <v>134</v>
      </c>
      <c r="E55" s="337"/>
      <c r="F55" s="337"/>
      <c r="G55" s="335"/>
      <c r="H55" s="336" t="s">
        <v>15</v>
      </c>
      <c r="I55" s="337"/>
      <c r="J55" s="335"/>
      <c r="K55" s="172">
        <v>137.22999999999999</v>
      </c>
      <c r="L55" s="173">
        <v>50</v>
      </c>
      <c r="M55" s="338">
        <v>137.22999999999999</v>
      </c>
      <c r="N55" s="337"/>
      <c r="O55" s="337"/>
      <c r="P55" s="337"/>
      <c r="Q55" s="335"/>
      <c r="R55" s="172">
        <v>6861.5</v>
      </c>
      <c r="S55" s="339">
        <v>0</v>
      </c>
      <c r="T55" s="337"/>
      <c r="U55" s="337"/>
      <c r="V55" s="337"/>
      <c r="W55" s="337"/>
      <c r="X55" s="337"/>
      <c r="Y55" s="335"/>
      <c r="Z55" s="173">
        <v>0.65970376258048502</v>
      </c>
      <c r="AA55" s="340">
        <v>44.906500000000001</v>
      </c>
      <c r="AB55" s="337"/>
      <c r="AC55" s="337"/>
      <c r="AD55" s="337"/>
      <c r="AE55" s="335"/>
      <c r="AF55" s="340">
        <v>30.03</v>
      </c>
      <c r="AG55" s="335"/>
    </row>
    <row r="56" spans="2:33" x14ac:dyDescent="0.25">
      <c r="B56" s="336" t="s">
        <v>135</v>
      </c>
      <c r="C56" s="335"/>
      <c r="D56" s="336" t="s">
        <v>136</v>
      </c>
      <c r="E56" s="337"/>
      <c r="F56" s="337"/>
      <c r="G56" s="335"/>
      <c r="H56" s="336" t="s">
        <v>1</v>
      </c>
      <c r="I56" s="337"/>
      <c r="J56" s="335"/>
      <c r="K56" s="172">
        <v>7.88</v>
      </c>
      <c r="L56" s="173">
        <v>930</v>
      </c>
      <c r="M56" s="338">
        <v>7.88</v>
      </c>
      <c r="N56" s="337"/>
      <c r="O56" s="337"/>
      <c r="P56" s="337"/>
      <c r="Q56" s="335"/>
      <c r="R56" s="172">
        <v>7328.4</v>
      </c>
      <c r="S56" s="339">
        <v>0</v>
      </c>
      <c r="T56" s="337"/>
      <c r="U56" s="337"/>
      <c r="V56" s="337"/>
      <c r="W56" s="337"/>
      <c r="X56" s="337"/>
      <c r="Y56" s="335"/>
      <c r="Z56" s="173">
        <v>0.70459419277050594</v>
      </c>
      <c r="AA56" s="340">
        <v>0</v>
      </c>
      <c r="AB56" s="337"/>
      <c r="AC56" s="337"/>
      <c r="AD56" s="337"/>
      <c r="AE56" s="335"/>
      <c r="AF56" s="340">
        <v>2.8882500000000002</v>
      </c>
      <c r="AG56" s="335"/>
    </row>
    <row r="57" spans="2:33" x14ac:dyDescent="0.25">
      <c r="B57" s="336" t="s">
        <v>137</v>
      </c>
      <c r="C57" s="335"/>
      <c r="D57" s="336" t="s">
        <v>138</v>
      </c>
      <c r="E57" s="337"/>
      <c r="F57" s="337"/>
      <c r="G57" s="335"/>
      <c r="H57" s="336" t="s">
        <v>110</v>
      </c>
      <c r="I57" s="337"/>
      <c r="J57" s="335"/>
      <c r="K57" s="172">
        <v>9853.2999999999993</v>
      </c>
      <c r="L57" s="173">
        <v>1</v>
      </c>
      <c r="M57" s="338">
        <v>9853.2999999999993</v>
      </c>
      <c r="N57" s="337"/>
      <c r="O57" s="337"/>
      <c r="P57" s="337"/>
      <c r="Q57" s="335"/>
      <c r="R57" s="172">
        <v>9853.2999999999993</v>
      </c>
      <c r="S57" s="339">
        <v>0</v>
      </c>
      <c r="T57" s="337"/>
      <c r="U57" s="337"/>
      <c r="V57" s="337"/>
      <c r="W57" s="337"/>
      <c r="X57" s="337"/>
      <c r="Y57" s="335"/>
      <c r="Z57" s="173">
        <v>0.94735248616691603</v>
      </c>
      <c r="AA57" s="340">
        <v>6187.1895400000003</v>
      </c>
      <c r="AB57" s="337"/>
      <c r="AC57" s="337"/>
      <c r="AD57" s="337"/>
      <c r="AE57" s="335"/>
      <c r="AF57" s="340">
        <v>821.45439999999996</v>
      </c>
      <c r="AG57" s="335"/>
    </row>
    <row r="58" spans="2:33" x14ac:dyDescent="0.25">
      <c r="B58" s="336" t="s">
        <v>139</v>
      </c>
      <c r="C58" s="335"/>
      <c r="D58" s="336" t="s">
        <v>140</v>
      </c>
      <c r="E58" s="337"/>
      <c r="F58" s="337"/>
      <c r="G58" s="335"/>
      <c r="H58" s="336" t="s">
        <v>15</v>
      </c>
      <c r="I58" s="337"/>
      <c r="J58" s="335"/>
      <c r="K58" s="172">
        <v>43.36</v>
      </c>
      <c r="L58" s="173">
        <v>35</v>
      </c>
      <c r="M58" s="338">
        <v>43.36</v>
      </c>
      <c r="N58" s="337"/>
      <c r="O58" s="337"/>
      <c r="P58" s="337"/>
      <c r="Q58" s="335"/>
      <c r="R58" s="172">
        <v>1517.6</v>
      </c>
      <c r="S58" s="339">
        <v>0</v>
      </c>
      <c r="T58" s="337"/>
      <c r="U58" s="337"/>
      <c r="V58" s="337"/>
      <c r="W58" s="337"/>
      <c r="X58" s="337"/>
      <c r="Y58" s="335"/>
      <c r="Z58" s="173">
        <v>0.14591072361613999</v>
      </c>
      <c r="AA58" s="340">
        <v>12.32297</v>
      </c>
      <c r="AB58" s="337"/>
      <c r="AC58" s="337"/>
      <c r="AD58" s="337"/>
      <c r="AE58" s="335"/>
      <c r="AF58" s="340">
        <v>10.332000000000001</v>
      </c>
      <c r="AG58" s="335"/>
    </row>
    <row r="59" spans="2:33" x14ac:dyDescent="0.25">
      <c r="B59" s="336" t="s">
        <v>141</v>
      </c>
      <c r="C59" s="335"/>
      <c r="D59" s="336" t="s">
        <v>142</v>
      </c>
      <c r="E59" s="337"/>
      <c r="F59" s="337"/>
      <c r="G59" s="335"/>
      <c r="H59" s="336" t="s">
        <v>81</v>
      </c>
      <c r="I59" s="337"/>
      <c r="J59" s="335"/>
      <c r="K59" s="172">
        <v>704.74</v>
      </c>
      <c r="L59" s="173">
        <v>3</v>
      </c>
      <c r="M59" s="338">
        <v>704.74</v>
      </c>
      <c r="N59" s="337"/>
      <c r="O59" s="337"/>
      <c r="P59" s="337"/>
      <c r="Q59" s="335"/>
      <c r="R59" s="172">
        <v>2114.2199999999998</v>
      </c>
      <c r="S59" s="339">
        <v>0</v>
      </c>
      <c r="T59" s="337"/>
      <c r="U59" s="337"/>
      <c r="V59" s="337"/>
      <c r="W59" s="337"/>
      <c r="X59" s="337"/>
      <c r="Y59" s="335"/>
      <c r="Z59" s="173">
        <v>0.203273174804768</v>
      </c>
      <c r="AA59" s="340">
        <v>572.96</v>
      </c>
      <c r="AB59" s="337"/>
      <c r="AC59" s="337"/>
      <c r="AD59" s="337"/>
      <c r="AE59" s="335"/>
      <c r="AF59" s="340">
        <v>0</v>
      </c>
      <c r="AG59" s="335"/>
    </row>
    <row r="60" spans="2:33" x14ac:dyDescent="0.25">
      <c r="B60" s="336" t="s">
        <v>143</v>
      </c>
      <c r="C60" s="335"/>
      <c r="D60" s="336" t="s">
        <v>144</v>
      </c>
      <c r="E60" s="337"/>
      <c r="F60" s="337"/>
      <c r="G60" s="335"/>
      <c r="H60" s="336" t="s">
        <v>110</v>
      </c>
      <c r="I60" s="337"/>
      <c r="J60" s="335"/>
      <c r="K60" s="172">
        <v>244.64</v>
      </c>
      <c r="L60" s="173">
        <v>3</v>
      </c>
      <c r="M60" s="338">
        <v>244.64</v>
      </c>
      <c r="N60" s="337"/>
      <c r="O60" s="337"/>
      <c r="P60" s="337"/>
      <c r="Q60" s="335"/>
      <c r="R60" s="172">
        <v>733.92</v>
      </c>
      <c r="S60" s="339">
        <v>0</v>
      </c>
      <c r="T60" s="337"/>
      <c r="U60" s="337"/>
      <c r="V60" s="337"/>
      <c r="W60" s="337"/>
      <c r="X60" s="337"/>
      <c r="Y60" s="335"/>
      <c r="Z60" s="173">
        <v>7.0563256639666005E-2</v>
      </c>
      <c r="AA60" s="340">
        <v>150.47592</v>
      </c>
      <c r="AB60" s="337"/>
      <c r="AC60" s="337"/>
      <c r="AD60" s="337"/>
      <c r="AE60" s="335"/>
      <c r="AF60" s="340">
        <v>21.812000000000001</v>
      </c>
      <c r="AG60" s="335"/>
    </row>
    <row r="61" spans="2:33" x14ac:dyDescent="0.25">
      <c r="B61" s="336" t="s">
        <v>145</v>
      </c>
      <c r="C61" s="335"/>
      <c r="D61" s="336" t="s">
        <v>146</v>
      </c>
      <c r="E61" s="337"/>
      <c r="F61" s="337"/>
      <c r="G61" s="335"/>
      <c r="H61" s="336" t="s">
        <v>110</v>
      </c>
      <c r="I61" s="337"/>
      <c r="J61" s="335"/>
      <c r="K61" s="172">
        <v>481.33</v>
      </c>
      <c r="L61" s="173">
        <v>8</v>
      </c>
      <c r="M61" s="338">
        <v>481.33</v>
      </c>
      <c r="N61" s="337"/>
      <c r="O61" s="337"/>
      <c r="P61" s="337"/>
      <c r="Q61" s="335"/>
      <c r="R61" s="172">
        <v>3850.64</v>
      </c>
      <c r="S61" s="339">
        <v>0</v>
      </c>
      <c r="T61" s="337"/>
      <c r="U61" s="337"/>
      <c r="V61" s="337"/>
      <c r="W61" s="337"/>
      <c r="X61" s="337"/>
      <c r="Y61" s="335"/>
      <c r="Z61" s="173">
        <v>0.37022250183530098</v>
      </c>
      <c r="AA61" s="340">
        <v>289.38592</v>
      </c>
      <c r="AB61" s="337"/>
      <c r="AC61" s="337"/>
      <c r="AD61" s="337"/>
      <c r="AE61" s="335"/>
      <c r="AF61" s="340">
        <v>45.92</v>
      </c>
      <c r="AG61" s="335"/>
    </row>
    <row r="62" spans="2:33" x14ac:dyDescent="0.25">
      <c r="B62" s="336" t="s">
        <v>147</v>
      </c>
      <c r="C62" s="335"/>
      <c r="D62" s="336" t="s">
        <v>148</v>
      </c>
      <c r="E62" s="337"/>
      <c r="F62" s="337"/>
      <c r="G62" s="335"/>
      <c r="H62" s="336" t="s">
        <v>15</v>
      </c>
      <c r="I62" s="337"/>
      <c r="J62" s="335"/>
      <c r="K62" s="172">
        <v>68.989999999999995</v>
      </c>
      <c r="L62" s="173">
        <v>20</v>
      </c>
      <c r="M62" s="338">
        <v>68.989999999999995</v>
      </c>
      <c r="N62" s="337"/>
      <c r="O62" s="337"/>
      <c r="P62" s="337"/>
      <c r="Q62" s="335"/>
      <c r="R62" s="172">
        <v>1379.8</v>
      </c>
      <c r="S62" s="339">
        <v>0</v>
      </c>
      <c r="T62" s="337"/>
      <c r="U62" s="337"/>
      <c r="V62" s="337"/>
      <c r="W62" s="337"/>
      <c r="X62" s="337"/>
      <c r="Y62" s="335"/>
      <c r="Z62" s="173">
        <v>0.13266184531203901</v>
      </c>
      <c r="AA62" s="340">
        <v>15.32</v>
      </c>
      <c r="AB62" s="337"/>
      <c r="AC62" s="337"/>
      <c r="AD62" s="337"/>
      <c r="AE62" s="335"/>
      <c r="AF62" s="340">
        <v>18.367999999999999</v>
      </c>
      <c r="AG62" s="335"/>
    </row>
    <row r="63" spans="2:33" x14ac:dyDescent="0.25">
      <c r="B63" s="336" t="s">
        <v>149</v>
      </c>
      <c r="C63" s="335"/>
      <c r="D63" s="336" t="s">
        <v>150</v>
      </c>
      <c r="E63" s="337"/>
      <c r="F63" s="337"/>
      <c r="G63" s="335"/>
      <c r="H63" s="336" t="s">
        <v>15</v>
      </c>
      <c r="I63" s="337"/>
      <c r="J63" s="335"/>
      <c r="K63" s="172">
        <v>90.75</v>
      </c>
      <c r="L63" s="173">
        <v>60</v>
      </c>
      <c r="M63" s="338">
        <v>90.75</v>
      </c>
      <c r="N63" s="337"/>
      <c r="O63" s="337"/>
      <c r="P63" s="337"/>
      <c r="Q63" s="335"/>
      <c r="R63" s="172">
        <v>5445</v>
      </c>
      <c r="S63" s="339">
        <v>0</v>
      </c>
      <c r="T63" s="337"/>
      <c r="U63" s="337"/>
      <c r="V63" s="337"/>
      <c r="W63" s="337"/>
      <c r="X63" s="337"/>
      <c r="Y63" s="335"/>
      <c r="Z63" s="173">
        <v>0.52351336985363905</v>
      </c>
      <c r="AA63" s="340">
        <v>22.81</v>
      </c>
      <c r="AB63" s="337"/>
      <c r="AC63" s="337"/>
      <c r="AD63" s="337"/>
      <c r="AE63" s="335"/>
      <c r="AF63" s="340">
        <v>22.96</v>
      </c>
      <c r="AG63" s="335"/>
    </row>
    <row r="64" spans="2:33" x14ac:dyDescent="0.25">
      <c r="B64" s="336" t="s">
        <v>151</v>
      </c>
      <c r="C64" s="335"/>
      <c r="D64" s="336" t="s">
        <v>152</v>
      </c>
      <c r="E64" s="337"/>
      <c r="F64" s="337"/>
      <c r="G64" s="335"/>
      <c r="H64" s="336" t="s">
        <v>110</v>
      </c>
      <c r="I64" s="337"/>
      <c r="J64" s="335"/>
      <c r="K64" s="172">
        <v>136.54</v>
      </c>
      <c r="L64" s="173">
        <v>1</v>
      </c>
      <c r="M64" s="338">
        <v>136.54</v>
      </c>
      <c r="N64" s="337"/>
      <c r="O64" s="337"/>
      <c r="P64" s="337"/>
      <c r="Q64" s="335"/>
      <c r="R64" s="172">
        <v>136.54</v>
      </c>
      <c r="S64" s="339">
        <v>0</v>
      </c>
      <c r="T64" s="337"/>
      <c r="U64" s="337"/>
      <c r="V64" s="337"/>
      <c r="W64" s="337"/>
      <c r="X64" s="337"/>
      <c r="Y64" s="335"/>
      <c r="Z64" s="173">
        <v>1.3127734714382999E-2</v>
      </c>
      <c r="AA64" s="340">
        <v>90.62</v>
      </c>
      <c r="AB64" s="337"/>
      <c r="AC64" s="337"/>
      <c r="AD64" s="337"/>
      <c r="AE64" s="335"/>
      <c r="AF64" s="340">
        <v>9.1839999999999993</v>
      </c>
      <c r="AG64" s="335"/>
    </row>
    <row r="65" spans="2:33" x14ac:dyDescent="0.25">
      <c r="B65" s="336" t="s">
        <v>153</v>
      </c>
      <c r="C65" s="335"/>
      <c r="D65" s="336" t="s">
        <v>154</v>
      </c>
      <c r="E65" s="337"/>
      <c r="F65" s="337"/>
      <c r="G65" s="335"/>
      <c r="H65" s="336" t="s">
        <v>110</v>
      </c>
      <c r="I65" s="337"/>
      <c r="J65" s="335"/>
      <c r="K65" s="172">
        <v>115.26</v>
      </c>
      <c r="L65" s="173">
        <v>5</v>
      </c>
      <c r="M65" s="338">
        <v>115.26</v>
      </c>
      <c r="N65" s="337"/>
      <c r="O65" s="337"/>
      <c r="P65" s="337"/>
      <c r="Q65" s="335"/>
      <c r="R65" s="172">
        <v>576.29999999999995</v>
      </c>
      <c r="S65" s="339">
        <v>0</v>
      </c>
      <c r="T65" s="337"/>
      <c r="U65" s="337"/>
      <c r="V65" s="337"/>
      <c r="W65" s="337"/>
      <c r="X65" s="337"/>
      <c r="Y65" s="335"/>
      <c r="Z65" s="173">
        <v>5.5408770440155998E-2</v>
      </c>
      <c r="AA65" s="340">
        <v>22.35</v>
      </c>
      <c r="AB65" s="337"/>
      <c r="AC65" s="337"/>
      <c r="AD65" s="337"/>
      <c r="AE65" s="335"/>
      <c r="AF65" s="340">
        <v>32.143999999999998</v>
      </c>
      <c r="AG65" s="335"/>
    </row>
    <row r="66" spans="2:33" x14ac:dyDescent="0.25">
      <c r="B66" s="336" t="s">
        <v>155</v>
      </c>
      <c r="C66" s="335"/>
      <c r="D66" s="336" t="s">
        <v>156</v>
      </c>
      <c r="E66" s="337"/>
      <c r="F66" s="337"/>
      <c r="G66" s="335"/>
      <c r="H66" s="336" t="s">
        <v>81</v>
      </c>
      <c r="I66" s="337"/>
      <c r="J66" s="335"/>
      <c r="K66" s="172">
        <v>704.74</v>
      </c>
      <c r="L66" s="173">
        <v>3</v>
      </c>
      <c r="M66" s="338">
        <v>704.74</v>
      </c>
      <c r="N66" s="337"/>
      <c r="O66" s="337"/>
      <c r="P66" s="337"/>
      <c r="Q66" s="335"/>
      <c r="R66" s="172">
        <v>2114.2199999999998</v>
      </c>
      <c r="S66" s="339">
        <v>0</v>
      </c>
      <c r="T66" s="337"/>
      <c r="U66" s="337"/>
      <c r="V66" s="337"/>
      <c r="W66" s="337"/>
      <c r="X66" s="337"/>
      <c r="Y66" s="335"/>
      <c r="Z66" s="173">
        <v>0.203273174804768</v>
      </c>
      <c r="AA66" s="340">
        <v>572.96</v>
      </c>
      <c r="AB66" s="337"/>
      <c r="AC66" s="337"/>
      <c r="AD66" s="337"/>
      <c r="AE66" s="335"/>
      <c r="AF66" s="340">
        <v>0</v>
      </c>
      <c r="AG66" s="335"/>
    </row>
    <row r="67" spans="2:33" x14ac:dyDescent="0.25">
      <c r="B67" s="336" t="s">
        <v>157</v>
      </c>
      <c r="C67" s="335"/>
      <c r="D67" s="336" t="s">
        <v>158</v>
      </c>
      <c r="E67" s="337"/>
      <c r="F67" s="337"/>
      <c r="G67" s="335"/>
      <c r="H67" s="336" t="s">
        <v>81</v>
      </c>
      <c r="I67" s="337"/>
      <c r="J67" s="335"/>
      <c r="K67" s="172">
        <v>704.74</v>
      </c>
      <c r="L67" s="173">
        <v>1</v>
      </c>
      <c r="M67" s="338">
        <v>704.74</v>
      </c>
      <c r="N67" s="337"/>
      <c r="O67" s="337"/>
      <c r="P67" s="337"/>
      <c r="Q67" s="335"/>
      <c r="R67" s="172">
        <v>704.74</v>
      </c>
      <c r="S67" s="339">
        <v>0</v>
      </c>
      <c r="T67" s="337"/>
      <c r="U67" s="337"/>
      <c r="V67" s="337"/>
      <c r="W67" s="337"/>
      <c r="X67" s="337"/>
      <c r="Y67" s="335"/>
      <c r="Z67" s="173">
        <v>6.7757724934923005E-2</v>
      </c>
      <c r="AA67" s="340">
        <v>572.96</v>
      </c>
      <c r="AB67" s="337"/>
      <c r="AC67" s="337"/>
      <c r="AD67" s="337"/>
      <c r="AE67" s="335"/>
      <c r="AF67" s="340">
        <v>0</v>
      </c>
      <c r="AG67" s="335"/>
    </row>
    <row r="68" spans="2:33" x14ac:dyDescent="0.25">
      <c r="B68" s="336" t="s">
        <v>159</v>
      </c>
      <c r="C68" s="335"/>
      <c r="D68" s="336" t="s">
        <v>160</v>
      </c>
      <c r="E68" s="337"/>
      <c r="F68" s="337"/>
      <c r="G68" s="335"/>
      <c r="H68" s="336" t="s">
        <v>110</v>
      </c>
      <c r="I68" s="337"/>
      <c r="J68" s="335"/>
      <c r="K68" s="172">
        <v>618.6</v>
      </c>
      <c r="L68" s="173">
        <v>4</v>
      </c>
      <c r="M68" s="338">
        <v>618.6</v>
      </c>
      <c r="N68" s="337"/>
      <c r="O68" s="337"/>
      <c r="P68" s="337"/>
      <c r="Q68" s="335"/>
      <c r="R68" s="172">
        <v>2474.4</v>
      </c>
      <c r="S68" s="339">
        <v>0</v>
      </c>
      <c r="T68" s="337"/>
      <c r="U68" s="337"/>
      <c r="V68" s="337"/>
      <c r="W68" s="337"/>
      <c r="X68" s="337"/>
      <c r="Y68" s="335"/>
      <c r="Z68" s="173">
        <v>0.23790293523707001</v>
      </c>
      <c r="AA68" s="340">
        <v>477.44920000000002</v>
      </c>
      <c r="AB68" s="337"/>
      <c r="AC68" s="337"/>
      <c r="AD68" s="337"/>
      <c r="AE68" s="335"/>
      <c r="AF68" s="340">
        <v>11.48</v>
      </c>
      <c r="AG68" s="335"/>
    </row>
    <row r="69" spans="2:33" x14ac:dyDescent="0.25">
      <c r="B69" s="336" t="s">
        <v>161</v>
      </c>
      <c r="C69" s="335"/>
      <c r="D69" s="336" t="s">
        <v>162</v>
      </c>
      <c r="E69" s="337"/>
      <c r="F69" s="337"/>
      <c r="G69" s="335"/>
      <c r="H69" s="336" t="s">
        <v>110</v>
      </c>
      <c r="I69" s="337"/>
      <c r="J69" s="335"/>
      <c r="K69" s="172">
        <v>400.67</v>
      </c>
      <c r="L69" s="173">
        <v>16</v>
      </c>
      <c r="M69" s="338">
        <v>400.67</v>
      </c>
      <c r="N69" s="337"/>
      <c r="O69" s="337"/>
      <c r="P69" s="337"/>
      <c r="Q69" s="335"/>
      <c r="R69" s="172">
        <v>6410.72</v>
      </c>
      <c r="S69" s="339">
        <v>0</v>
      </c>
      <c r="T69" s="337"/>
      <c r="U69" s="337"/>
      <c r="V69" s="337"/>
      <c r="W69" s="337"/>
      <c r="X69" s="337"/>
      <c r="Y69" s="335"/>
      <c r="Z69" s="173">
        <v>0.61636320117320798</v>
      </c>
      <c r="AA69" s="340">
        <v>274.78199999999998</v>
      </c>
      <c r="AB69" s="337"/>
      <c r="AC69" s="337"/>
      <c r="AD69" s="337"/>
      <c r="AE69" s="335"/>
      <c r="AF69" s="340">
        <v>22.96</v>
      </c>
      <c r="AG69" s="335"/>
    </row>
    <row r="70" spans="2:33" x14ac:dyDescent="0.25">
      <c r="B70" s="336" t="s">
        <v>163</v>
      </c>
      <c r="C70" s="335"/>
      <c r="D70" s="336" t="s">
        <v>164</v>
      </c>
      <c r="E70" s="337"/>
      <c r="F70" s="337"/>
      <c r="G70" s="335"/>
      <c r="H70" s="336" t="s">
        <v>110</v>
      </c>
      <c r="I70" s="337"/>
      <c r="J70" s="335"/>
      <c r="K70" s="172">
        <v>1286.25</v>
      </c>
      <c r="L70" s="173">
        <v>8</v>
      </c>
      <c r="M70" s="338">
        <v>1286.25</v>
      </c>
      <c r="N70" s="337"/>
      <c r="O70" s="337"/>
      <c r="P70" s="337"/>
      <c r="Q70" s="335"/>
      <c r="R70" s="172">
        <v>10290</v>
      </c>
      <c r="S70" s="339">
        <v>0</v>
      </c>
      <c r="T70" s="337"/>
      <c r="U70" s="337"/>
      <c r="V70" s="337"/>
      <c r="W70" s="337"/>
      <c r="X70" s="337"/>
      <c r="Y70" s="335"/>
      <c r="Z70" s="173">
        <v>0.98933931603194603</v>
      </c>
      <c r="AA70" s="340">
        <v>918.31</v>
      </c>
      <c r="AB70" s="337"/>
      <c r="AC70" s="337"/>
      <c r="AD70" s="337"/>
      <c r="AE70" s="335"/>
      <c r="AF70" s="340">
        <v>57.4</v>
      </c>
      <c r="AG70" s="335"/>
    </row>
    <row r="71" spans="2:33" x14ac:dyDescent="0.25">
      <c r="B71" s="336" t="s">
        <v>165</v>
      </c>
      <c r="C71" s="335"/>
      <c r="D71" s="336" t="s">
        <v>166</v>
      </c>
      <c r="E71" s="337"/>
      <c r="F71" s="337"/>
      <c r="G71" s="335"/>
      <c r="H71" s="336" t="s">
        <v>110</v>
      </c>
      <c r="I71" s="337"/>
      <c r="J71" s="335"/>
      <c r="K71" s="172">
        <v>1811.39</v>
      </c>
      <c r="L71" s="173">
        <v>2</v>
      </c>
      <c r="M71" s="338">
        <v>1811.39</v>
      </c>
      <c r="N71" s="337"/>
      <c r="O71" s="337"/>
      <c r="P71" s="337"/>
      <c r="Q71" s="335"/>
      <c r="R71" s="172">
        <v>3622.78</v>
      </c>
      <c r="S71" s="339">
        <v>0</v>
      </c>
      <c r="T71" s="337"/>
      <c r="U71" s="337"/>
      <c r="V71" s="337"/>
      <c r="W71" s="337"/>
      <c r="X71" s="337"/>
      <c r="Y71" s="335"/>
      <c r="Z71" s="173">
        <v>0.34831474123753298</v>
      </c>
      <c r="AA71" s="340">
        <v>1332.5039999999999</v>
      </c>
      <c r="AB71" s="337"/>
      <c r="AC71" s="337"/>
      <c r="AD71" s="337"/>
      <c r="AE71" s="335"/>
      <c r="AF71" s="340">
        <v>63.14</v>
      </c>
      <c r="AG71" s="335"/>
    </row>
    <row r="72" spans="2:33" x14ac:dyDescent="0.25">
      <c r="B72" s="336" t="s">
        <v>167</v>
      </c>
      <c r="C72" s="335"/>
      <c r="D72" s="336" t="s">
        <v>168</v>
      </c>
      <c r="E72" s="337"/>
      <c r="F72" s="337"/>
      <c r="G72" s="335"/>
      <c r="H72" s="336" t="s">
        <v>169</v>
      </c>
      <c r="I72" s="337"/>
      <c r="J72" s="335"/>
      <c r="K72" s="172">
        <v>3834.23</v>
      </c>
      <c r="L72" s="173">
        <v>1</v>
      </c>
      <c r="M72" s="338">
        <v>3834.23</v>
      </c>
      <c r="N72" s="337"/>
      <c r="O72" s="337"/>
      <c r="P72" s="337"/>
      <c r="Q72" s="335"/>
      <c r="R72" s="172">
        <v>3834.23</v>
      </c>
      <c r="S72" s="339">
        <v>0</v>
      </c>
      <c r="T72" s="337"/>
      <c r="U72" s="337"/>
      <c r="V72" s="337"/>
      <c r="W72" s="337"/>
      <c r="X72" s="337"/>
      <c r="Y72" s="335"/>
      <c r="Z72" s="173">
        <v>0.36864475079778097</v>
      </c>
      <c r="AA72" s="340">
        <v>2838.4759199999999</v>
      </c>
      <c r="AB72" s="337"/>
      <c r="AC72" s="337"/>
      <c r="AD72" s="337"/>
      <c r="AE72" s="335"/>
      <c r="AF72" s="340">
        <v>125.58</v>
      </c>
      <c r="AG72" s="335"/>
    </row>
    <row r="73" spans="2:33" x14ac:dyDescent="0.25">
      <c r="B73" s="336" t="s">
        <v>170</v>
      </c>
      <c r="C73" s="335"/>
      <c r="D73" s="336" t="s">
        <v>171</v>
      </c>
      <c r="E73" s="337"/>
      <c r="F73" s="337"/>
      <c r="G73" s="335"/>
      <c r="H73" s="336" t="s">
        <v>169</v>
      </c>
      <c r="I73" s="337"/>
      <c r="J73" s="335"/>
      <c r="K73" s="172">
        <v>1634.63</v>
      </c>
      <c r="L73" s="173">
        <v>1</v>
      </c>
      <c r="M73" s="338">
        <v>1634.63</v>
      </c>
      <c r="N73" s="337"/>
      <c r="O73" s="337"/>
      <c r="P73" s="337"/>
      <c r="Q73" s="335"/>
      <c r="R73" s="172">
        <v>1634.63</v>
      </c>
      <c r="S73" s="339">
        <v>0</v>
      </c>
      <c r="T73" s="337"/>
      <c r="U73" s="337"/>
      <c r="V73" s="337"/>
      <c r="W73" s="337"/>
      <c r="X73" s="337"/>
      <c r="Y73" s="335"/>
      <c r="Z73" s="173">
        <v>0.15716265560401399</v>
      </c>
      <c r="AA73" s="340">
        <v>1152.1238800000001</v>
      </c>
      <c r="AB73" s="337"/>
      <c r="AC73" s="337"/>
      <c r="AD73" s="337"/>
      <c r="AE73" s="335"/>
      <c r="AF73" s="340">
        <v>79.66</v>
      </c>
      <c r="AG73" s="335"/>
    </row>
    <row r="74" spans="2:33" x14ac:dyDescent="0.25">
      <c r="B74" s="336" t="s">
        <v>172</v>
      </c>
      <c r="C74" s="335"/>
      <c r="D74" s="336" t="s">
        <v>173</v>
      </c>
      <c r="E74" s="337"/>
      <c r="F74" s="337"/>
      <c r="G74" s="335"/>
      <c r="H74" s="336" t="s">
        <v>1</v>
      </c>
      <c r="I74" s="337"/>
      <c r="J74" s="335"/>
      <c r="K74" s="172">
        <v>1542.05</v>
      </c>
      <c r="L74" s="173">
        <v>1</v>
      </c>
      <c r="M74" s="338">
        <v>1542.05</v>
      </c>
      <c r="N74" s="337"/>
      <c r="O74" s="337"/>
      <c r="P74" s="337"/>
      <c r="Q74" s="335"/>
      <c r="R74" s="172">
        <v>1542.05</v>
      </c>
      <c r="S74" s="339">
        <v>0</v>
      </c>
      <c r="T74" s="337"/>
      <c r="U74" s="337"/>
      <c r="V74" s="337"/>
      <c r="W74" s="337"/>
      <c r="X74" s="337"/>
      <c r="Y74" s="335"/>
      <c r="Z74" s="173">
        <v>0.14826148613091</v>
      </c>
      <c r="AA74" s="340">
        <v>1154.8705</v>
      </c>
      <c r="AB74" s="337"/>
      <c r="AC74" s="337"/>
      <c r="AD74" s="337"/>
      <c r="AE74" s="335"/>
      <c r="AF74" s="340">
        <v>44.52</v>
      </c>
      <c r="AG74" s="335"/>
    </row>
    <row r="75" spans="2:33" x14ac:dyDescent="0.25">
      <c r="B75" s="336" t="s">
        <v>174</v>
      </c>
      <c r="C75" s="335"/>
      <c r="D75" s="336" t="s">
        <v>175</v>
      </c>
      <c r="E75" s="337"/>
      <c r="F75" s="337"/>
      <c r="G75" s="335"/>
      <c r="H75" s="336" t="s">
        <v>110</v>
      </c>
      <c r="I75" s="337"/>
      <c r="J75" s="335"/>
      <c r="K75" s="172">
        <v>231.49</v>
      </c>
      <c r="L75" s="173">
        <v>14</v>
      </c>
      <c r="M75" s="338">
        <v>231.49</v>
      </c>
      <c r="N75" s="337"/>
      <c r="O75" s="337"/>
      <c r="P75" s="337"/>
      <c r="Q75" s="335"/>
      <c r="R75" s="172">
        <v>3240.86</v>
      </c>
      <c r="S75" s="339">
        <v>0</v>
      </c>
      <c r="T75" s="337"/>
      <c r="U75" s="337"/>
      <c r="V75" s="337"/>
      <c r="W75" s="337"/>
      <c r="X75" s="337"/>
      <c r="Y75" s="335"/>
      <c r="Z75" s="173">
        <v>0.31159477315406098</v>
      </c>
      <c r="AA75" s="340">
        <v>162.72</v>
      </c>
      <c r="AB75" s="337"/>
      <c r="AC75" s="337"/>
      <c r="AD75" s="337"/>
      <c r="AE75" s="335"/>
      <c r="AF75" s="340">
        <v>11.48</v>
      </c>
      <c r="AG75" s="335"/>
    </row>
    <row r="76" spans="2:33" x14ac:dyDescent="0.25">
      <c r="B76" s="336" t="s">
        <v>176</v>
      </c>
      <c r="C76" s="335"/>
      <c r="D76" s="336" t="s">
        <v>177</v>
      </c>
      <c r="E76" s="337"/>
      <c r="F76" s="337"/>
      <c r="G76" s="335"/>
      <c r="H76" s="336" t="s">
        <v>110</v>
      </c>
      <c r="I76" s="337"/>
      <c r="J76" s="335"/>
      <c r="K76" s="172">
        <v>1502.2</v>
      </c>
      <c r="L76" s="173">
        <v>2</v>
      </c>
      <c r="M76" s="338">
        <v>1502.2</v>
      </c>
      <c r="N76" s="337"/>
      <c r="O76" s="337"/>
      <c r="P76" s="337"/>
      <c r="Q76" s="335"/>
      <c r="R76" s="172">
        <v>3004.4</v>
      </c>
      <c r="S76" s="339">
        <v>0</v>
      </c>
      <c r="T76" s="337"/>
      <c r="U76" s="337"/>
      <c r="V76" s="337"/>
      <c r="W76" s="337"/>
      <c r="X76" s="337"/>
      <c r="Y76" s="335"/>
      <c r="Z76" s="173">
        <v>0.28886015948361299</v>
      </c>
      <c r="AA76" s="340">
        <v>1115.72</v>
      </c>
      <c r="AB76" s="337"/>
      <c r="AC76" s="337"/>
      <c r="AD76" s="337"/>
      <c r="AE76" s="335"/>
      <c r="AF76" s="340">
        <v>47.56</v>
      </c>
      <c r="AG76" s="335"/>
    </row>
    <row r="77" spans="2:33" x14ac:dyDescent="0.25">
      <c r="B77" s="336" t="s">
        <v>178</v>
      </c>
      <c r="C77" s="335"/>
      <c r="D77" s="336" t="s">
        <v>179</v>
      </c>
      <c r="E77" s="337"/>
      <c r="F77" s="337"/>
      <c r="G77" s="335"/>
      <c r="H77" s="336" t="s">
        <v>110</v>
      </c>
      <c r="I77" s="337"/>
      <c r="J77" s="335"/>
      <c r="K77" s="172">
        <v>68.7</v>
      </c>
      <c r="L77" s="173">
        <v>12</v>
      </c>
      <c r="M77" s="338">
        <v>68.7</v>
      </c>
      <c r="N77" s="337"/>
      <c r="O77" s="337"/>
      <c r="P77" s="337"/>
      <c r="Q77" s="335"/>
      <c r="R77" s="172">
        <v>824.4</v>
      </c>
      <c r="S77" s="339">
        <v>0</v>
      </c>
      <c r="T77" s="337"/>
      <c r="U77" s="337"/>
      <c r="V77" s="337"/>
      <c r="W77" s="337"/>
      <c r="X77" s="337"/>
      <c r="Y77" s="335"/>
      <c r="Z77" s="173">
        <v>7.9262520129906006E-2</v>
      </c>
      <c r="AA77" s="340">
        <v>0</v>
      </c>
      <c r="AB77" s="337"/>
      <c r="AC77" s="337"/>
      <c r="AD77" s="337"/>
      <c r="AE77" s="335"/>
      <c r="AF77" s="340">
        <v>25.16</v>
      </c>
      <c r="AG77" s="335"/>
    </row>
    <row r="78" spans="2:33" x14ac:dyDescent="0.25">
      <c r="B78" s="336" t="s">
        <v>180</v>
      </c>
      <c r="C78" s="335"/>
      <c r="D78" s="336" t="s">
        <v>181</v>
      </c>
      <c r="E78" s="337"/>
      <c r="F78" s="337"/>
      <c r="G78" s="335"/>
      <c r="H78" s="336" t="s">
        <v>15</v>
      </c>
      <c r="I78" s="337"/>
      <c r="J78" s="335"/>
      <c r="K78" s="172">
        <v>124.64</v>
      </c>
      <c r="L78" s="173">
        <v>45</v>
      </c>
      <c r="M78" s="338">
        <v>124.64</v>
      </c>
      <c r="N78" s="337"/>
      <c r="O78" s="337"/>
      <c r="P78" s="337"/>
      <c r="Q78" s="335"/>
      <c r="R78" s="172">
        <v>5608.8</v>
      </c>
      <c r="S78" s="339">
        <v>0</v>
      </c>
      <c r="T78" s="337"/>
      <c r="U78" s="337"/>
      <c r="V78" s="337"/>
      <c r="W78" s="337"/>
      <c r="X78" s="337"/>
      <c r="Y78" s="335"/>
      <c r="Z78" s="173">
        <v>0.539262036517004</v>
      </c>
      <c r="AA78" s="340">
        <v>63.11</v>
      </c>
      <c r="AB78" s="337"/>
      <c r="AC78" s="337"/>
      <c r="AD78" s="337"/>
      <c r="AE78" s="335"/>
      <c r="AF78" s="340">
        <v>17.22</v>
      </c>
      <c r="AG78" s="335"/>
    </row>
    <row r="79" spans="2:33" x14ac:dyDescent="0.25">
      <c r="B79" s="336" t="s">
        <v>182</v>
      </c>
      <c r="C79" s="335"/>
      <c r="D79" s="336" t="s">
        <v>183</v>
      </c>
      <c r="E79" s="337"/>
      <c r="F79" s="337"/>
      <c r="G79" s="335"/>
      <c r="H79" s="336" t="s">
        <v>15</v>
      </c>
      <c r="I79" s="337"/>
      <c r="J79" s="335"/>
      <c r="K79" s="172">
        <v>87.98</v>
      </c>
      <c r="L79" s="173">
        <v>15</v>
      </c>
      <c r="M79" s="338">
        <v>87.98</v>
      </c>
      <c r="N79" s="337"/>
      <c r="O79" s="337"/>
      <c r="P79" s="337"/>
      <c r="Q79" s="335"/>
      <c r="R79" s="172">
        <v>1319.7</v>
      </c>
      <c r="S79" s="339">
        <v>0</v>
      </c>
      <c r="T79" s="337"/>
      <c r="U79" s="337"/>
      <c r="V79" s="337"/>
      <c r="W79" s="337"/>
      <c r="X79" s="337"/>
      <c r="Y79" s="335"/>
      <c r="Z79" s="173">
        <v>0.12688348837389299</v>
      </c>
      <c r="AA79" s="340">
        <v>22.385000000000002</v>
      </c>
      <c r="AB79" s="337"/>
      <c r="AC79" s="337"/>
      <c r="AD79" s="337"/>
      <c r="AE79" s="335"/>
      <c r="AF79" s="340">
        <v>22.14</v>
      </c>
      <c r="AG79" s="335"/>
    </row>
    <row r="80" spans="2:33" x14ac:dyDescent="0.25">
      <c r="B80" s="336" t="s">
        <v>184</v>
      </c>
      <c r="C80" s="335"/>
      <c r="D80" s="336" t="s">
        <v>185</v>
      </c>
      <c r="E80" s="337"/>
      <c r="F80" s="337"/>
      <c r="G80" s="335"/>
      <c r="H80" s="336" t="s">
        <v>1</v>
      </c>
      <c r="I80" s="337"/>
      <c r="J80" s="335"/>
      <c r="K80" s="172">
        <v>2541.87</v>
      </c>
      <c r="L80" s="173">
        <v>1</v>
      </c>
      <c r="M80" s="338">
        <v>2541.87</v>
      </c>
      <c r="N80" s="337"/>
      <c r="O80" s="337"/>
      <c r="P80" s="337"/>
      <c r="Q80" s="335"/>
      <c r="R80" s="172">
        <v>2541.87</v>
      </c>
      <c r="S80" s="339">
        <v>0</v>
      </c>
      <c r="T80" s="337"/>
      <c r="U80" s="337"/>
      <c r="V80" s="337"/>
      <c r="W80" s="337"/>
      <c r="X80" s="337"/>
      <c r="Y80" s="335"/>
      <c r="Z80" s="173">
        <v>0.24438988602936099</v>
      </c>
      <c r="AA80" s="340">
        <v>1793.5039999999999</v>
      </c>
      <c r="AB80" s="337"/>
      <c r="AC80" s="337"/>
      <c r="AD80" s="337"/>
      <c r="AE80" s="335"/>
      <c r="AF80" s="340">
        <v>123</v>
      </c>
      <c r="AG80" s="335"/>
    </row>
    <row r="81" spans="2:33" x14ac:dyDescent="0.25">
      <c r="B81" s="336" t="s">
        <v>186</v>
      </c>
      <c r="C81" s="335"/>
      <c r="D81" s="336" t="s">
        <v>187</v>
      </c>
      <c r="E81" s="337"/>
      <c r="F81" s="337"/>
      <c r="G81" s="335"/>
      <c r="H81" s="336" t="s">
        <v>110</v>
      </c>
      <c r="I81" s="337"/>
      <c r="J81" s="335"/>
      <c r="K81" s="172">
        <v>691.8</v>
      </c>
      <c r="L81" s="173">
        <v>1</v>
      </c>
      <c r="M81" s="338">
        <v>691.8</v>
      </c>
      <c r="N81" s="337"/>
      <c r="O81" s="337"/>
      <c r="P81" s="337"/>
      <c r="Q81" s="335"/>
      <c r="R81" s="172">
        <v>691.8</v>
      </c>
      <c r="S81" s="339">
        <v>0</v>
      </c>
      <c r="T81" s="337"/>
      <c r="U81" s="337"/>
      <c r="V81" s="337"/>
      <c r="W81" s="337"/>
      <c r="X81" s="337"/>
      <c r="Y81" s="335"/>
      <c r="Z81" s="173">
        <v>6.6513599497658005E-2</v>
      </c>
      <c r="AA81" s="340">
        <v>513.29</v>
      </c>
      <c r="AB81" s="337"/>
      <c r="AC81" s="337"/>
      <c r="AD81" s="337"/>
      <c r="AE81" s="335"/>
      <c r="AF81" s="340">
        <v>22.14</v>
      </c>
      <c r="AG81" s="335"/>
    </row>
    <row r="82" spans="2:33" x14ac:dyDescent="0.25">
      <c r="B82" s="336" t="s">
        <v>188</v>
      </c>
      <c r="C82" s="335"/>
      <c r="D82" s="336" t="s">
        <v>189</v>
      </c>
      <c r="E82" s="337"/>
      <c r="F82" s="337"/>
      <c r="G82" s="335"/>
      <c r="H82" s="336" t="s">
        <v>110</v>
      </c>
      <c r="I82" s="337"/>
      <c r="J82" s="335"/>
      <c r="K82" s="172">
        <v>583.09</v>
      </c>
      <c r="L82" s="173">
        <v>1</v>
      </c>
      <c r="M82" s="338">
        <v>583.09</v>
      </c>
      <c r="N82" s="337"/>
      <c r="O82" s="337"/>
      <c r="P82" s="337"/>
      <c r="Q82" s="335"/>
      <c r="R82" s="172">
        <v>583.09</v>
      </c>
      <c r="S82" s="339">
        <v>0</v>
      </c>
      <c r="T82" s="337"/>
      <c r="U82" s="337"/>
      <c r="V82" s="337"/>
      <c r="W82" s="337"/>
      <c r="X82" s="337"/>
      <c r="Y82" s="335"/>
      <c r="Z82" s="173">
        <v>5.6061599784748999E-2</v>
      </c>
      <c r="AA82" s="340">
        <v>419.45</v>
      </c>
      <c r="AB82" s="337"/>
      <c r="AC82" s="337"/>
      <c r="AD82" s="337"/>
      <c r="AE82" s="335"/>
      <c r="AF82" s="340">
        <v>24.6</v>
      </c>
      <c r="AG82" s="335"/>
    </row>
    <row r="83" spans="2:33" x14ac:dyDescent="0.25">
      <c r="B83" s="336" t="s">
        <v>190</v>
      </c>
      <c r="C83" s="335"/>
      <c r="D83" s="336" t="s">
        <v>191</v>
      </c>
      <c r="E83" s="337"/>
      <c r="F83" s="337"/>
      <c r="G83" s="335"/>
      <c r="H83" s="336" t="s">
        <v>15</v>
      </c>
      <c r="I83" s="337"/>
      <c r="J83" s="335"/>
      <c r="K83" s="172">
        <v>87.48</v>
      </c>
      <c r="L83" s="173">
        <v>2</v>
      </c>
      <c r="M83" s="338">
        <v>87.48</v>
      </c>
      <c r="N83" s="337"/>
      <c r="O83" s="337"/>
      <c r="P83" s="337"/>
      <c r="Q83" s="335"/>
      <c r="R83" s="172">
        <v>174.96</v>
      </c>
      <c r="S83" s="339">
        <v>0</v>
      </c>
      <c r="T83" s="337"/>
      <c r="U83" s="337"/>
      <c r="V83" s="337"/>
      <c r="W83" s="337"/>
      <c r="X83" s="337"/>
      <c r="Y83" s="335"/>
      <c r="Z83" s="173">
        <v>1.6821652743727E-2</v>
      </c>
      <c r="AA83" s="340">
        <v>62.42</v>
      </c>
      <c r="AB83" s="337"/>
      <c r="AC83" s="337"/>
      <c r="AD83" s="337"/>
      <c r="AE83" s="335"/>
      <c r="AF83" s="340">
        <v>3.9209999999999998</v>
      </c>
      <c r="AG83" s="335"/>
    </row>
    <row r="84" spans="2:33" x14ac:dyDescent="0.25">
      <c r="B84" s="336" t="s">
        <v>192</v>
      </c>
      <c r="C84" s="335"/>
      <c r="D84" s="336" t="s">
        <v>193</v>
      </c>
      <c r="E84" s="337"/>
      <c r="F84" s="337"/>
      <c r="G84" s="335"/>
      <c r="H84" s="336" t="s">
        <v>110</v>
      </c>
      <c r="I84" s="337"/>
      <c r="J84" s="335"/>
      <c r="K84" s="172">
        <v>88.94</v>
      </c>
      <c r="L84" s="173">
        <v>10</v>
      </c>
      <c r="M84" s="338">
        <v>88.94</v>
      </c>
      <c r="N84" s="337"/>
      <c r="O84" s="337"/>
      <c r="P84" s="337"/>
      <c r="Q84" s="335"/>
      <c r="R84" s="172">
        <v>889.4</v>
      </c>
      <c r="S84" s="339">
        <v>0</v>
      </c>
      <c r="T84" s="337"/>
      <c r="U84" s="337"/>
      <c r="V84" s="337"/>
      <c r="W84" s="337"/>
      <c r="X84" s="337"/>
      <c r="Y84" s="335"/>
      <c r="Z84" s="173">
        <v>8.5511991028067003E-2</v>
      </c>
      <c r="AA84" s="340">
        <v>58.66</v>
      </c>
      <c r="AB84" s="337"/>
      <c r="AC84" s="337"/>
      <c r="AD84" s="337"/>
      <c r="AE84" s="335"/>
      <c r="AF84" s="340">
        <v>6.15</v>
      </c>
      <c r="AG84" s="335"/>
    </row>
    <row r="85" spans="2:33" x14ac:dyDescent="0.25">
      <c r="B85" s="336" t="s">
        <v>194</v>
      </c>
      <c r="C85" s="335"/>
      <c r="D85" s="336" t="s">
        <v>195</v>
      </c>
      <c r="E85" s="337"/>
      <c r="F85" s="337"/>
      <c r="G85" s="335"/>
      <c r="H85" s="336" t="s">
        <v>81</v>
      </c>
      <c r="I85" s="337"/>
      <c r="J85" s="335"/>
      <c r="K85" s="172">
        <v>704.74</v>
      </c>
      <c r="L85" s="173">
        <v>2</v>
      </c>
      <c r="M85" s="338">
        <v>704.74</v>
      </c>
      <c r="N85" s="337"/>
      <c r="O85" s="337"/>
      <c r="P85" s="337"/>
      <c r="Q85" s="335"/>
      <c r="R85" s="172">
        <v>1409.48</v>
      </c>
      <c r="S85" s="339">
        <v>0</v>
      </c>
      <c r="T85" s="337"/>
      <c r="U85" s="337"/>
      <c r="V85" s="337"/>
      <c r="W85" s="337"/>
      <c r="X85" s="337"/>
      <c r="Y85" s="335"/>
      <c r="Z85" s="173">
        <v>0.13551544986984501</v>
      </c>
      <c r="AA85" s="340">
        <v>572.96</v>
      </c>
      <c r="AB85" s="337"/>
      <c r="AC85" s="337"/>
      <c r="AD85" s="337"/>
      <c r="AE85" s="335"/>
      <c r="AF85" s="340">
        <v>0</v>
      </c>
      <c r="AG85" s="335"/>
    </row>
    <row r="86" spans="2:33" x14ac:dyDescent="0.25">
      <c r="B86" s="336" t="s">
        <v>196</v>
      </c>
      <c r="C86" s="335"/>
      <c r="D86" s="336" t="s">
        <v>197</v>
      </c>
      <c r="E86" s="337"/>
      <c r="F86" s="337"/>
      <c r="G86" s="335"/>
      <c r="H86" s="336" t="s">
        <v>15</v>
      </c>
      <c r="I86" s="337"/>
      <c r="J86" s="335"/>
      <c r="K86" s="172">
        <v>77.13</v>
      </c>
      <c r="L86" s="173">
        <v>30</v>
      </c>
      <c r="M86" s="338">
        <v>77.13</v>
      </c>
      <c r="N86" s="337"/>
      <c r="O86" s="337"/>
      <c r="P86" s="337"/>
      <c r="Q86" s="335"/>
      <c r="R86" s="172">
        <v>2313.9</v>
      </c>
      <c r="S86" s="339">
        <v>0</v>
      </c>
      <c r="T86" s="337"/>
      <c r="U86" s="337"/>
      <c r="V86" s="337"/>
      <c r="W86" s="337"/>
      <c r="X86" s="337"/>
      <c r="Y86" s="335"/>
      <c r="Z86" s="173">
        <v>0.222471549403918</v>
      </c>
      <c r="AA86" s="340">
        <v>24.486000000000001</v>
      </c>
      <c r="AB86" s="337"/>
      <c r="AC86" s="337"/>
      <c r="AD86" s="337"/>
      <c r="AE86" s="335"/>
      <c r="AF86" s="340">
        <v>17.22</v>
      </c>
      <c r="AG86" s="335"/>
    </row>
    <row r="87" spans="2:33" x14ac:dyDescent="0.25">
      <c r="B87" s="336" t="s">
        <v>198</v>
      </c>
      <c r="C87" s="335"/>
      <c r="D87" s="336" t="s">
        <v>199</v>
      </c>
      <c r="E87" s="337"/>
      <c r="F87" s="337"/>
      <c r="G87" s="335"/>
      <c r="H87" s="336" t="s">
        <v>15</v>
      </c>
      <c r="I87" s="337"/>
      <c r="J87" s="335"/>
      <c r="K87" s="172">
        <v>52.76</v>
      </c>
      <c r="L87" s="173">
        <v>30</v>
      </c>
      <c r="M87" s="338">
        <v>52.76</v>
      </c>
      <c r="N87" s="337"/>
      <c r="O87" s="337"/>
      <c r="P87" s="337"/>
      <c r="Q87" s="335"/>
      <c r="R87" s="172">
        <v>1582.8</v>
      </c>
      <c r="S87" s="339">
        <v>0</v>
      </c>
      <c r="T87" s="337"/>
      <c r="U87" s="337"/>
      <c r="V87" s="337"/>
      <c r="W87" s="337"/>
      <c r="X87" s="337"/>
      <c r="Y87" s="335"/>
      <c r="Z87" s="173">
        <v>0.152179423655526</v>
      </c>
      <c r="AA87" s="340">
        <v>10.131</v>
      </c>
      <c r="AB87" s="337"/>
      <c r="AC87" s="337"/>
      <c r="AD87" s="337"/>
      <c r="AE87" s="335"/>
      <c r="AF87" s="340">
        <v>14.76</v>
      </c>
      <c r="AG87" s="335"/>
    </row>
    <row r="88" spans="2:33" x14ac:dyDescent="0.25">
      <c r="B88" s="336" t="s">
        <v>200</v>
      </c>
      <c r="C88" s="335"/>
      <c r="D88" s="336" t="s">
        <v>201</v>
      </c>
      <c r="E88" s="337"/>
      <c r="F88" s="337"/>
      <c r="G88" s="335"/>
      <c r="H88" s="336" t="s">
        <v>15</v>
      </c>
      <c r="I88" s="337"/>
      <c r="J88" s="335"/>
      <c r="K88" s="172">
        <v>91.82</v>
      </c>
      <c r="L88" s="173">
        <v>200</v>
      </c>
      <c r="M88" s="338">
        <v>91.82</v>
      </c>
      <c r="N88" s="337"/>
      <c r="O88" s="337"/>
      <c r="P88" s="337"/>
      <c r="Q88" s="335"/>
      <c r="R88" s="172">
        <v>18364</v>
      </c>
      <c r="S88" s="339">
        <v>0</v>
      </c>
      <c r="T88" s="337"/>
      <c r="U88" s="337"/>
      <c r="V88" s="337"/>
      <c r="W88" s="337"/>
      <c r="X88" s="337"/>
      <c r="Y88" s="335"/>
      <c r="Z88" s="173">
        <v>1.7656197472896651</v>
      </c>
      <c r="AA88" s="340">
        <v>47.350499999999997</v>
      </c>
      <c r="AB88" s="337"/>
      <c r="AC88" s="337"/>
      <c r="AD88" s="337"/>
      <c r="AE88" s="335"/>
      <c r="AF88" s="340">
        <v>12.3</v>
      </c>
      <c r="AG88" s="335"/>
    </row>
    <row r="89" spans="2:33" x14ac:dyDescent="0.25">
      <c r="B89" s="336" t="s">
        <v>202</v>
      </c>
      <c r="C89" s="335"/>
      <c r="D89" s="336" t="s">
        <v>203</v>
      </c>
      <c r="E89" s="337"/>
      <c r="F89" s="337"/>
      <c r="G89" s="335"/>
      <c r="H89" s="336" t="s">
        <v>81</v>
      </c>
      <c r="I89" s="337"/>
      <c r="J89" s="335"/>
      <c r="K89" s="172">
        <v>704.74</v>
      </c>
      <c r="L89" s="173">
        <v>1</v>
      </c>
      <c r="M89" s="338">
        <v>704.74</v>
      </c>
      <c r="N89" s="337"/>
      <c r="O89" s="337"/>
      <c r="P89" s="337"/>
      <c r="Q89" s="335"/>
      <c r="R89" s="172">
        <v>704.74</v>
      </c>
      <c r="S89" s="339">
        <v>0</v>
      </c>
      <c r="T89" s="337"/>
      <c r="U89" s="337"/>
      <c r="V89" s="337"/>
      <c r="W89" s="337"/>
      <c r="X89" s="337"/>
      <c r="Y89" s="335"/>
      <c r="Z89" s="173">
        <v>6.7757724934923005E-2</v>
      </c>
      <c r="AA89" s="340">
        <v>572.96</v>
      </c>
      <c r="AB89" s="337"/>
      <c r="AC89" s="337"/>
      <c r="AD89" s="337"/>
      <c r="AE89" s="335"/>
      <c r="AF89" s="340">
        <v>0</v>
      </c>
      <c r="AG89" s="335"/>
    </row>
    <row r="90" spans="2:33" x14ac:dyDescent="0.25">
      <c r="B90" s="336" t="s">
        <v>204</v>
      </c>
      <c r="C90" s="335"/>
      <c r="D90" s="336" t="s">
        <v>205</v>
      </c>
      <c r="E90" s="337"/>
      <c r="F90" s="337"/>
      <c r="G90" s="335"/>
      <c r="H90" s="336" t="s">
        <v>15</v>
      </c>
      <c r="I90" s="337"/>
      <c r="J90" s="335"/>
      <c r="K90" s="172">
        <v>17.43</v>
      </c>
      <c r="L90" s="173">
        <v>150</v>
      </c>
      <c r="M90" s="338">
        <v>17.43</v>
      </c>
      <c r="N90" s="337"/>
      <c r="O90" s="337"/>
      <c r="P90" s="337"/>
      <c r="Q90" s="335"/>
      <c r="R90" s="172">
        <v>2614.5</v>
      </c>
      <c r="S90" s="339">
        <v>0</v>
      </c>
      <c r="T90" s="337"/>
      <c r="U90" s="337"/>
      <c r="V90" s="337"/>
      <c r="W90" s="337"/>
      <c r="X90" s="337"/>
      <c r="Y90" s="335"/>
      <c r="Z90" s="173">
        <v>0.25137294866526</v>
      </c>
      <c r="AA90" s="340">
        <v>9.2597000000000005</v>
      </c>
      <c r="AB90" s="337"/>
      <c r="AC90" s="337"/>
      <c r="AD90" s="337"/>
      <c r="AE90" s="335"/>
      <c r="AF90" s="340">
        <v>2.214</v>
      </c>
      <c r="AG90" s="335"/>
    </row>
    <row r="91" spans="2:33" x14ac:dyDescent="0.25">
      <c r="B91" s="336" t="s">
        <v>206</v>
      </c>
      <c r="C91" s="335"/>
      <c r="D91" s="336" t="s">
        <v>207</v>
      </c>
      <c r="E91" s="337"/>
      <c r="F91" s="337"/>
      <c r="G91" s="335"/>
      <c r="H91" s="336" t="s">
        <v>15</v>
      </c>
      <c r="I91" s="337"/>
      <c r="J91" s="335"/>
      <c r="K91" s="172">
        <v>4.53</v>
      </c>
      <c r="L91" s="173">
        <v>1000</v>
      </c>
      <c r="M91" s="338">
        <v>4.53</v>
      </c>
      <c r="N91" s="337"/>
      <c r="O91" s="337"/>
      <c r="P91" s="337"/>
      <c r="Q91" s="335"/>
      <c r="R91" s="172">
        <v>4530</v>
      </c>
      <c r="S91" s="339">
        <v>0</v>
      </c>
      <c r="T91" s="337"/>
      <c r="U91" s="337"/>
      <c r="V91" s="337"/>
      <c r="W91" s="337"/>
      <c r="X91" s="337"/>
      <c r="Y91" s="335"/>
      <c r="Z91" s="173">
        <v>0.43554004874875701</v>
      </c>
      <c r="AA91" s="340">
        <v>1.5038</v>
      </c>
      <c r="AB91" s="337"/>
      <c r="AC91" s="337"/>
      <c r="AD91" s="337"/>
      <c r="AE91" s="335"/>
      <c r="AF91" s="340">
        <v>0.98399999999999999</v>
      </c>
      <c r="AG91" s="335"/>
    </row>
    <row r="92" spans="2:33" x14ac:dyDescent="0.25">
      <c r="B92" s="336" t="s">
        <v>208</v>
      </c>
      <c r="C92" s="335"/>
      <c r="D92" s="336" t="s">
        <v>209</v>
      </c>
      <c r="E92" s="337"/>
      <c r="F92" s="337"/>
      <c r="G92" s="335"/>
      <c r="H92" s="336" t="s">
        <v>15</v>
      </c>
      <c r="I92" s="337"/>
      <c r="J92" s="335"/>
      <c r="K92" s="172">
        <v>6.27</v>
      </c>
      <c r="L92" s="173">
        <v>500</v>
      </c>
      <c r="M92" s="338">
        <v>6.27</v>
      </c>
      <c r="N92" s="337"/>
      <c r="O92" s="337"/>
      <c r="P92" s="337"/>
      <c r="Q92" s="335"/>
      <c r="R92" s="172">
        <v>3135</v>
      </c>
      <c r="S92" s="339">
        <v>0</v>
      </c>
      <c r="T92" s="337"/>
      <c r="U92" s="337"/>
      <c r="V92" s="337"/>
      <c r="W92" s="337"/>
      <c r="X92" s="337"/>
      <c r="Y92" s="335"/>
      <c r="Z92" s="173">
        <v>0.30141678870360999</v>
      </c>
      <c r="AA92" s="340">
        <v>2.3690000000000002</v>
      </c>
      <c r="AB92" s="337"/>
      <c r="AC92" s="337"/>
      <c r="AD92" s="337"/>
      <c r="AE92" s="335"/>
      <c r="AF92" s="340">
        <v>1.23</v>
      </c>
      <c r="AG92" s="335"/>
    </row>
    <row r="93" spans="2:33" x14ac:dyDescent="0.25">
      <c r="B93" s="336" t="s">
        <v>210</v>
      </c>
      <c r="C93" s="335"/>
      <c r="D93" s="336" t="s">
        <v>211</v>
      </c>
      <c r="E93" s="337"/>
      <c r="F93" s="337"/>
      <c r="G93" s="335"/>
      <c r="H93" s="336" t="s">
        <v>15</v>
      </c>
      <c r="I93" s="337"/>
      <c r="J93" s="335"/>
      <c r="K93" s="172">
        <v>10.77</v>
      </c>
      <c r="L93" s="173">
        <v>300</v>
      </c>
      <c r="M93" s="338">
        <v>10.77</v>
      </c>
      <c r="N93" s="337"/>
      <c r="O93" s="337"/>
      <c r="P93" s="337"/>
      <c r="Q93" s="335"/>
      <c r="R93" s="172">
        <v>3231</v>
      </c>
      <c r="S93" s="339">
        <v>0</v>
      </c>
      <c r="T93" s="337"/>
      <c r="U93" s="337"/>
      <c r="V93" s="337"/>
      <c r="W93" s="337"/>
      <c r="X93" s="337"/>
      <c r="Y93" s="335"/>
      <c r="Z93" s="173">
        <v>0.310646776491663</v>
      </c>
      <c r="AA93" s="340">
        <v>5.4795999999999996</v>
      </c>
      <c r="AB93" s="337"/>
      <c r="AC93" s="337"/>
      <c r="AD93" s="337"/>
      <c r="AE93" s="335"/>
      <c r="AF93" s="340">
        <v>1.476</v>
      </c>
      <c r="AG93" s="335"/>
    </row>
    <row r="94" spans="2:33" x14ac:dyDescent="0.25">
      <c r="B94" s="336" t="s">
        <v>212</v>
      </c>
      <c r="C94" s="335"/>
      <c r="D94" s="336" t="s">
        <v>213</v>
      </c>
      <c r="E94" s="337"/>
      <c r="F94" s="337"/>
      <c r="G94" s="335"/>
      <c r="H94" s="336" t="s">
        <v>81</v>
      </c>
      <c r="I94" s="337"/>
      <c r="J94" s="335"/>
      <c r="K94" s="172">
        <v>704.74</v>
      </c>
      <c r="L94" s="173">
        <v>1</v>
      </c>
      <c r="M94" s="338">
        <v>704.74</v>
      </c>
      <c r="N94" s="337"/>
      <c r="O94" s="337"/>
      <c r="P94" s="337"/>
      <c r="Q94" s="335"/>
      <c r="R94" s="172">
        <v>704.74</v>
      </c>
      <c r="S94" s="339">
        <v>0</v>
      </c>
      <c r="T94" s="337"/>
      <c r="U94" s="337"/>
      <c r="V94" s="337"/>
      <c r="W94" s="337"/>
      <c r="X94" s="337"/>
      <c r="Y94" s="335"/>
      <c r="Z94" s="173">
        <v>6.7757724934923005E-2</v>
      </c>
      <c r="AA94" s="340">
        <v>572.96</v>
      </c>
      <c r="AB94" s="337"/>
      <c r="AC94" s="337"/>
      <c r="AD94" s="337"/>
      <c r="AE94" s="335"/>
      <c r="AF94" s="340">
        <v>0</v>
      </c>
      <c r="AG94" s="335"/>
    </row>
    <row r="95" spans="2:33" x14ac:dyDescent="0.25">
      <c r="B95" s="336" t="s">
        <v>214</v>
      </c>
      <c r="C95" s="335"/>
      <c r="D95" s="336" t="s">
        <v>215</v>
      </c>
      <c r="E95" s="337"/>
      <c r="F95" s="337"/>
      <c r="G95" s="335"/>
      <c r="H95" s="336" t="s">
        <v>110</v>
      </c>
      <c r="I95" s="337"/>
      <c r="J95" s="335"/>
      <c r="K95" s="172">
        <v>259.73</v>
      </c>
      <c r="L95" s="173">
        <v>10</v>
      </c>
      <c r="M95" s="338">
        <v>259.73</v>
      </c>
      <c r="N95" s="337"/>
      <c r="O95" s="337"/>
      <c r="P95" s="337"/>
      <c r="Q95" s="335"/>
      <c r="R95" s="172">
        <v>2597.3000000000002</v>
      </c>
      <c r="S95" s="339">
        <v>0</v>
      </c>
      <c r="T95" s="337"/>
      <c r="U95" s="337"/>
      <c r="V95" s="337"/>
      <c r="W95" s="337"/>
      <c r="X95" s="337"/>
      <c r="Y95" s="335"/>
      <c r="Z95" s="173">
        <v>0.24971924251989999</v>
      </c>
      <c r="AA95" s="340">
        <v>167.48</v>
      </c>
      <c r="AB95" s="337"/>
      <c r="AC95" s="337"/>
      <c r="AD95" s="337"/>
      <c r="AE95" s="335"/>
      <c r="AF95" s="340">
        <v>19.68</v>
      </c>
      <c r="AG95" s="335"/>
    </row>
    <row r="96" spans="2:33" x14ac:dyDescent="0.25">
      <c r="B96" s="336" t="s">
        <v>216</v>
      </c>
      <c r="C96" s="335"/>
      <c r="D96" s="336" t="s">
        <v>217</v>
      </c>
      <c r="E96" s="337"/>
      <c r="F96" s="337"/>
      <c r="G96" s="335"/>
      <c r="H96" s="336" t="s">
        <v>110</v>
      </c>
      <c r="I96" s="337"/>
      <c r="J96" s="335"/>
      <c r="K96" s="172">
        <v>158.27000000000001</v>
      </c>
      <c r="L96" s="173">
        <v>75</v>
      </c>
      <c r="M96" s="338">
        <v>158.27000000000001</v>
      </c>
      <c r="N96" s="337"/>
      <c r="O96" s="337"/>
      <c r="P96" s="337"/>
      <c r="Q96" s="335"/>
      <c r="R96" s="172">
        <v>11870.25</v>
      </c>
      <c r="S96" s="339">
        <v>0</v>
      </c>
      <c r="T96" s="337"/>
      <c r="U96" s="337"/>
      <c r="V96" s="337"/>
      <c r="W96" s="337"/>
      <c r="X96" s="337"/>
      <c r="Y96" s="335"/>
      <c r="Z96" s="173">
        <v>1.1412735681368511</v>
      </c>
      <c r="AA96" s="340">
        <v>95.91</v>
      </c>
      <c r="AB96" s="337"/>
      <c r="AC96" s="337"/>
      <c r="AD96" s="337"/>
      <c r="AE96" s="335"/>
      <c r="AF96" s="340">
        <v>14.76</v>
      </c>
      <c r="AG96" s="335"/>
    </row>
    <row r="97" spans="2:33" x14ac:dyDescent="0.25">
      <c r="B97" s="336" t="s">
        <v>218</v>
      </c>
      <c r="C97" s="335"/>
      <c r="D97" s="336" t="s">
        <v>219</v>
      </c>
      <c r="E97" s="337"/>
      <c r="F97" s="337"/>
      <c r="G97" s="335"/>
      <c r="H97" s="336" t="s">
        <v>81</v>
      </c>
      <c r="I97" s="337"/>
      <c r="J97" s="335"/>
      <c r="K97" s="172">
        <v>704.74</v>
      </c>
      <c r="L97" s="173">
        <v>2</v>
      </c>
      <c r="M97" s="338">
        <v>704.74</v>
      </c>
      <c r="N97" s="337"/>
      <c r="O97" s="337"/>
      <c r="P97" s="337"/>
      <c r="Q97" s="335"/>
      <c r="R97" s="172">
        <v>1409.48</v>
      </c>
      <c r="S97" s="339">
        <v>0</v>
      </c>
      <c r="T97" s="337"/>
      <c r="U97" s="337"/>
      <c r="V97" s="337"/>
      <c r="W97" s="337"/>
      <c r="X97" s="337"/>
      <c r="Y97" s="335"/>
      <c r="Z97" s="173">
        <v>0.13551544986984501</v>
      </c>
      <c r="AA97" s="340">
        <v>572.96</v>
      </c>
      <c r="AB97" s="337"/>
      <c r="AC97" s="337"/>
      <c r="AD97" s="337"/>
      <c r="AE97" s="335"/>
      <c r="AF97" s="340">
        <v>0</v>
      </c>
      <c r="AG97" s="335"/>
    </row>
    <row r="98" spans="2:33" x14ac:dyDescent="0.25">
      <c r="B98" s="336" t="s">
        <v>220</v>
      </c>
      <c r="C98" s="335"/>
      <c r="D98" s="336" t="s">
        <v>221</v>
      </c>
      <c r="E98" s="337"/>
      <c r="F98" s="337"/>
      <c r="G98" s="335"/>
      <c r="H98" s="336" t="s">
        <v>1</v>
      </c>
      <c r="I98" s="337"/>
      <c r="J98" s="335"/>
      <c r="K98" s="172">
        <v>48.22</v>
      </c>
      <c r="L98" s="173">
        <v>12</v>
      </c>
      <c r="M98" s="338">
        <v>48.22</v>
      </c>
      <c r="N98" s="337"/>
      <c r="O98" s="337"/>
      <c r="P98" s="337"/>
      <c r="Q98" s="335"/>
      <c r="R98" s="172">
        <v>578.64</v>
      </c>
      <c r="S98" s="339">
        <v>0</v>
      </c>
      <c r="T98" s="337"/>
      <c r="U98" s="337"/>
      <c r="V98" s="337"/>
      <c r="W98" s="337"/>
      <c r="X98" s="337"/>
      <c r="Y98" s="335"/>
      <c r="Z98" s="173">
        <v>5.5633751392490001E-2</v>
      </c>
      <c r="AA98" s="340">
        <v>26.390499999999999</v>
      </c>
      <c r="AB98" s="337"/>
      <c r="AC98" s="337"/>
      <c r="AD98" s="337"/>
      <c r="AE98" s="335"/>
      <c r="AF98" s="340">
        <v>5.7750000000000004</v>
      </c>
      <c r="AG98" s="335"/>
    </row>
    <row r="99" spans="2:33" x14ac:dyDescent="0.25">
      <c r="B99" s="336" t="s">
        <v>222</v>
      </c>
      <c r="C99" s="335"/>
      <c r="D99" s="336" t="s">
        <v>223</v>
      </c>
      <c r="E99" s="337"/>
      <c r="F99" s="337"/>
      <c r="G99" s="335"/>
      <c r="H99" s="336" t="s">
        <v>81</v>
      </c>
      <c r="I99" s="337"/>
      <c r="J99" s="335"/>
      <c r="K99" s="172">
        <v>704.74</v>
      </c>
      <c r="L99" s="173">
        <v>2</v>
      </c>
      <c r="M99" s="338">
        <v>704.74</v>
      </c>
      <c r="N99" s="337"/>
      <c r="O99" s="337"/>
      <c r="P99" s="337"/>
      <c r="Q99" s="335"/>
      <c r="R99" s="172">
        <v>1409.48</v>
      </c>
      <c r="S99" s="339">
        <v>0</v>
      </c>
      <c r="T99" s="337"/>
      <c r="U99" s="337"/>
      <c r="V99" s="337"/>
      <c r="W99" s="337"/>
      <c r="X99" s="337"/>
      <c r="Y99" s="335"/>
      <c r="Z99" s="173">
        <v>0.13551544986984501</v>
      </c>
      <c r="AA99" s="340">
        <v>572.96</v>
      </c>
      <c r="AB99" s="337"/>
      <c r="AC99" s="337"/>
      <c r="AD99" s="337"/>
      <c r="AE99" s="335"/>
      <c r="AF99" s="340">
        <v>0</v>
      </c>
      <c r="AG99" s="335"/>
    </row>
    <row r="100" spans="2:33" x14ac:dyDescent="0.25">
      <c r="B100" s="336" t="s">
        <v>224</v>
      </c>
      <c r="C100" s="335"/>
      <c r="D100" s="336" t="s">
        <v>225</v>
      </c>
      <c r="E100" s="337"/>
      <c r="F100" s="337"/>
      <c r="G100" s="335"/>
      <c r="H100" s="336" t="s">
        <v>1</v>
      </c>
      <c r="I100" s="337"/>
      <c r="J100" s="335"/>
      <c r="K100" s="172">
        <v>17.66</v>
      </c>
      <c r="L100" s="173">
        <v>500</v>
      </c>
      <c r="M100" s="338">
        <v>17.66</v>
      </c>
      <c r="N100" s="337"/>
      <c r="O100" s="337"/>
      <c r="P100" s="337"/>
      <c r="Q100" s="335"/>
      <c r="R100" s="172">
        <v>8830</v>
      </c>
      <c r="S100" s="339">
        <v>0</v>
      </c>
      <c r="T100" s="337"/>
      <c r="U100" s="337"/>
      <c r="V100" s="337"/>
      <c r="W100" s="337"/>
      <c r="X100" s="337"/>
      <c r="Y100" s="335"/>
      <c r="Z100" s="173">
        <v>0.84896658508863698</v>
      </c>
      <c r="AA100" s="340">
        <v>0</v>
      </c>
      <c r="AB100" s="337"/>
      <c r="AC100" s="337"/>
      <c r="AD100" s="337"/>
      <c r="AE100" s="335"/>
      <c r="AF100" s="340">
        <v>6.468</v>
      </c>
      <c r="AG100" s="335"/>
    </row>
    <row r="101" spans="2:33" x14ac:dyDescent="0.25">
      <c r="B101" s="336" t="s">
        <v>226</v>
      </c>
      <c r="C101" s="335"/>
      <c r="D101" s="336" t="s">
        <v>227</v>
      </c>
      <c r="E101" s="337"/>
      <c r="F101" s="337"/>
      <c r="G101" s="335"/>
      <c r="H101" s="336" t="s">
        <v>1</v>
      </c>
      <c r="I101" s="337"/>
      <c r="J101" s="335"/>
      <c r="K101" s="172">
        <v>9.48</v>
      </c>
      <c r="L101" s="173">
        <v>300</v>
      </c>
      <c r="M101" s="338">
        <v>9.48</v>
      </c>
      <c r="N101" s="337"/>
      <c r="O101" s="337"/>
      <c r="P101" s="337"/>
      <c r="Q101" s="335"/>
      <c r="R101" s="172">
        <v>2844</v>
      </c>
      <c r="S101" s="339">
        <v>0</v>
      </c>
      <c r="T101" s="337"/>
      <c r="U101" s="337"/>
      <c r="V101" s="337"/>
      <c r="W101" s="337"/>
      <c r="X101" s="337"/>
      <c r="Y101" s="335"/>
      <c r="Z101" s="173">
        <v>0.27343838822107402</v>
      </c>
      <c r="AA101" s="340">
        <v>1.65422</v>
      </c>
      <c r="AB101" s="337"/>
      <c r="AC101" s="337"/>
      <c r="AD101" s="337"/>
      <c r="AE101" s="335"/>
      <c r="AF101" s="340">
        <v>2.7290000000000001</v>
      </c>
      <c r="AG101" s="335"/>
    </row>
    <row r="102" spans="2:33" x14ac:dyDescent="0.25">
      <c r="B102" s="336" t="s">
        <v>228</v>
      </c>
      <c r="C102" s="335"/>
      <c r="D102" s="336" t="s">
        <v>229</v>
      </c>
      <c r="E102" s="337"/>
      <c r="F102" s="337"/>
      <c r="G102" s="335"/>
      <c r="H102" s="336" t="s">
        <v>1</v>
      </c>
      <c r="I102" s="337"/>
      <c r="J102" s="335"/>
      <c r="K102" s="172">
        <v>49.27</v>
      </c>
      <c r="L102" s="173">
        <v>100</v>
      </c>
      <c r="M102" s="338">
        <v>49.27</v>
      </c>
      <c r="N102" s="337"/>
      <c r="O102" s="337"/>
      <c r="P102" s="337"/>
      <c r="Q102" s="335"/>
      <c r="R102" s="172">
        <v>4927</v>
      </c>
      <c r="S102" s="339">
        <v>0</v>
      </c>
      <c r="T102" s="337"/>
      <c r="U102" s="337"/>
      <c r="V102" s="337"/>
      <c r="W102" s="337"/>
      <c r="X102" s="337"/>
      <c r="Y102" s="335"/>
      <c r="Z102" s="173">
        <v>0.47370989408060199</v>
      </c>
      <c r="AA102" s="340">
        <v>7.0583299999999998</v>
      </c>
      <c r="AB102" s="337"/>
      <c r="AC102" s="337"/>
      <c r="AD102" s="337"/>
      <c r="AE102" s="335"/>
      <c r="AF102" s="340">
        <v>14.865</v>
      </c>
      <c r="AG102" s="335"/>
    </row>
    <row r="103" spans="2:33" x14ac:dyDescent="0.25">
      <c r="B103" s="336" t="s">
        <v>230</v>
      </c>
      <c r="C103" s="335"/>
      <c r="D103" s="336" t="s">
        <v>231</v>
      </c>
      <c r="E103" s="337"/>
      <c r="F103" s="337"/>
      <c r="G103" s="335"/>
      <c r="H103" s="336" t="s">
        <v>1</v>
      </c>
      <c r="I103" s="337"/>
      <c r="J103" s="335"/>
      <c r="K103" s="172">
        <v>36.549999999999997</v>
      </c>
      <c r="L103" s="173">
        <v>200</v>
      </c>
      <c r="M103" s="338">
        <v>36.549999999999997</v>
      </c>
      <c r="N103" s="337"/>
      <c r="O103" s="337"/>
      <c r="P103" s="337"/>
      <c r="Q103" s="335"/>
      <c r="R103" s="172">
        <v>7310</v>
      </c>
      <c r="S103" s="339">
        <v>0</v>
      </c>
      <c r="T103" s="337"/>
      <c r="U103" s="337"/>
      <c r="V103" s="337"/>
      <c r="W103" s="337"/>
      <c r="X103" s="337"/>
      <c r="Y103" s="335"/>
      <c r="Z103" s="173">
        <v>0.70282511177779605</v>
      </c>
      <c r="AA103" s="340">
        <v>1.8856599999999999</v>
      </c>
      <c r="AB103" s="337"/>
      <c r="AC103" s="337"/>
      <c r="AD103" s="337"/>
      <c r="AE103" s="335"/>
      <c r="AF103" s="340">
        <v>12.538399999999999</v>
      </c>
      <c r="AG103" s="335"/>
    </row>
    <row r="104" spans="2:33" x14ac:dyDescent="0.25">
      <c r="B104" s="336" t="s">
        <v>232</v>
      </c>
      <c r="C104" s="335"/>
      <c r="D104" s="336" t="s">
        <v>233</v>
      </c>
      <c r="E104" s="337"/>
      <c r="F104" s="337"/>
      <c r="G104" s="335"/>
      <c r="H104" s="336" t="s">
        <v>1</v>
      </c>
      <c r="I104" s="337"/>
      <c r="J104" s="335"/>
      <c r="K104" s="172">
        <v>128.97</v>
      </c>
      <c r="L104" s="173">
        <v>300</v>
      </c>
      <c r="M104" s="338">
        <v>128.97</v>
      </c>
      <c r="N104" s="337"/>
      <c r="O104" s="337"/>
      <c r="P104" s="337"/>
      <c r="Q104" s="335"/>
      <c r="R104" s="172">
        <v>38691</v>
      </c>
      <c r="S104" s="339">
        <v>0</v>
      </c>
      <c r="T104" s="337"/>
      <c r="U104" s="337"/>
      <c r="V104" s="337"/>
      <c r="W104" s="337"/>
      <c r="X104" s="337"/>
      <c r="Y104" s="335"/>
      <c r="Z104" s="173">
        <v>3.7199735157037912</v>
      </c>
      <c r="AA104" s="340">
        <v>83.105999999999995</v>
      </c>
      <c r="AB104" s="337"/>
      <c r="AC104" s="337"/>
      <c r="AD104" s="337"/>
      <c r="AE104" s="335"/>
      <c r="AF104" s="340">
        <v>9.7985000000000007</v>
      </c>
      <c r="AG104" s="335"/>
    </row>
    <row r="105" spans="2:33" x14ac:dyDescent="0.25">
      <c r="B105" s="336" t="s">
        <v>234</v>
      </c>
      <c r="C105" s="335"/>
      <c r="D105" s="336" t="s">
        <v>235</v>
      </c>
      <c r="E105" s="337"/>
      <c r="F105" s="337"/>
      <c r="G105" s="335"/>
      <c r="H105" s="336" t="s">
        <v>1</v>
      </c>
      <c r="I105" s="337"/>
      <c r="J105" s="335"/>
      <c r="K105" s="172">
        <v>23.1</v>
      </c>
      <c r="L105" s="173">
        <v>230</v>
      </c>
      <c r="M105" s="338">
        <v>23.1</v>
      </c>
      <c r="N105" s="337"/>
      <c r="O105" s="337"/>
      <c r="P105" s="337"/>
      <c r="Q105" s="335"/>
      <c r="R105" s="172">
        <v>5313</v>
      </c>
      <c r="S105" s="339">
        <v>0</v>
      </c>
      <c r="T105" s="337"/>
      <c r="U105" s="337"/>
      <c r="V105" s="337"/>
      <c r="W105" s="337"/>
      <c r="X105" s="337"/>
      <c r="Y105" s="335"/>
      <c r="Z105" s="173">
        <v>0.51082213664506604</v>
      </c>
      <c r="AA105" s="340">
        <v>0</v>
      </c>
      <c r="AB105" s="337"/>
      <c r="AC105" s="337"/>
      <c r="AD105" s="337"/>
      <c r="AE105" s="335"/>
      <c r="AF105" s="340">
        <v>8.4600000000000009</v>
      </c>
      <c r="AG105" s="335"/>
    </row>
    <row r="106" spans="2:33" x14ac:dyDescent="0.25">
      <c r="B106" s="336" t="s">
        <v>236</v>
      </c>
      <c r="C106" s="335"/>
      <c r="D106" s="336" t="s">
        <v>237</v>
      </c>
      <c r="E106" s="337"/>
      <c r="F106" s="337"/>
      <c r="G106" s="335"/>
      <c r="H106" s="336" t="s">
        <v>1</v>
      </c>
      <c r="I106" s="337"/>
      <c r="J106" s="335"/>
      <c r="K106" s="172">
        <v>93.15</v>
      </c>
      <c r="L106" s="173">
        <v>60</v>
      </c>
      <c r="M106" s="338">
        <v>93.15</v>
      </c>
      <c r="N106" s="337"/>
      <c r="O106" s="337"/>
      <c r="P106" s="337"/>
      <c r="Q106" s="335"/>
      <c r="R106" s="172">
        <v>5589</v>
      </c>
      <c r="S106" s="339">
        <v>0</v>
      </c>
      <c r="T106" s="337"/>
      <c r="U106" s="337"/>
      <c r="V106" s="337"/>
      <c r="W106" s="337"/>
      <c r="X106" s="337"/>
      <c r="Y106" s="335"/>
      <c r="Z106" s="173">
        <v>0.53735835153571898</v>
      </c>
      <c r="AA106" s="340">
        <v>65.816900000000004</v>
      </c>
      <c r="AB106" s="337"/>
      <c r="AC106" s="337"/>
      <c r="AD106" s="337"/>
      <c r="AE106" s="335"/>
      <c r="AF106" s="340">
        <v>4.4688400000000001</v>
      </c>
      <c r="AG106" s="335"/>
    </row>
    <row r="107" spans="2:33" x14ac:dyDescent="0.25">
      <c r="B107" s="336" t="s">
        <v>238</v>
      </c>
      <c r="C107" s="335"/>
      <c r="D107" s="336" t="s">
        <v>239</v>
      </c>
      <c r="E107" s="337"/>
      <c r="F107" s="337"/>
      <c r="G107" s="335"/>
      <c r="H107" s="336" t="s">
        <v>1</v>
      </c>
      <c r="I107" s="337"/>
      <c r="J107" s="335"/>
      <c r="K107" s="172">
        <v>109.66</v>
      </c>
      <c r="L107" s="173">
        <v>800</v>
      </c>
      <c r="M107" s="338">
        <v>109.66</v>
      </c>
      <c r="N107" s="337"/>
      <c r="O107" s="337"/>
      <c r="P107" s="337"/>
      <c r="Q107" s="335"/>
      <c r="R107" s="172">
        <v>87728</v>
      </c>
      <c r="S107" s="339">
        <v>0</v>
      </c>
      <c r="T107" s="337"/>
      <c r="U107" s="337"/>
      <c r="V107" s="337"/>
      <c r="W107" s="337"/>
      <c r="X107" s="337"/>
      <c r="Y107" s="335"/>
      <c r="Z107" s="173">
        <v>8.4346705069825578</v>
      </c>
      <c r="AA107" s="340">
        <v>64.544319999999999</v>
      </c>
      <c r="AB107" s="337"/>
      <c r="AC107" s="337"/>
      <c r="AD107" s="337"/>
      <c r="AE107" s="335"/>
      <c r="AF107" s="340">
        <v>11.0862</v>
      </c>
      <c r="AG107" s="335"/>
    </row>
    <row r="108" spans="2:33" x14ac:dyDescent="0.25">
      <c r="B108" s="336" t="s">
        <v>240</v>
      </c>
      <c r="C108" s="335"/>
      <c r="D108" s="336" t="s">
        <v>241</v>
      </c>
      <c r="E108" s="337"/>
      <c r="F108" s="337"/>
      <c r="G108" s="335"/>
      <c r="H108" s="336" t="s">
        <v>81</v>
      </c>
      <c r="I108" s="337"/>
      <c r="J108" s="335"/>
      <c r="K108" s="172">
        <v>704.74</v>
      </c>
      <c r="L108" s="173">
        <v>2</v>
      </c>
      <c r="M108" s="338">
        <v>704.74</v>
      </c>
      <c r="N108" s="337"/>
      <c r="O108" s="337"/>
      <c r="P108" s="337"/>
      <c r="Q108" s="335"/>
      <c r="R108" s="172">
        <v>1409.48</v>
      </c>
      <c r="S108" s="339">
        <v>0</v>
      </c>
      <c r="T108" s="337"/>
      <c r="U108" s="337"/>
      <c r="V108" s="337"/>
      <c r="W108" s="337"/>
      <c r="X108" s="337"/>
      <c r="Y108" s="335"/>
      <c r="Z108" s="173">
        <v>0.13551544986984501</v>
      </c>
      <c r="AA108" s="340">
        <v>572.96</v>
      </c>
      <c r="AB108" s="337"/>
      <c r="AC108" s="337"/>
      <c r="AD108" s="337"/>
      <c r="AE108" s="335"/>
      <c r="AF108" s="340">
        <v>0</v>
      </c>
      <c r="AG108" s="335"/>
    </row>
    <row r="109" spans="2:33" x14ac:dyDescent="0.25">
      <c r="B109" s="336" t="s">
        <v>242</v>
      </c>
      <c r="C109" s="335"/>
      <c r="D109" s="336" t="s">
        <v>243</v>
      </c>
      <c r="E109" s="337"/>
      <c r="F109" s="337"/>
      <c r="G109" s="335"/>
      <c r="H109" s="336" t="s">
        <v>1</v>
      </c>
      <c r="I109" s="337"/>
      <c r="J109" s="335"/>
      <c r="K109" s="172">
        <v>142.91999999999999</v>
      </c>
      <c r="L109" s="173">
        <v>100</v>
      </c>
      <c r="M109" s="338">
        <v>142.91999999999999</v>
      </c>
      <c r="N109" s="337"/>
      <c r="O109" s="337"/>
      <c r="P109" s="337"/>
      <c r="Q109" s="335"/>
      <c r="R109" s="172">
        <v>14292</v>
      </c>
      <c r="S109" s="339">
        <v>0</v>
      </c>
      <c r="T109" s="337"/>
      <c r="U109" s="337"/>
      <c r="V109" s="337"/>
      <c r="W109" s="337"/>
      <c r="X109" s="337"/>
      <c r="Y109" s="335"/>
      <c r="Z109" s="173">
        <v>1.3741144319464109</v>
      </c>
      <c r="AA109" s="340">
        <v>88.47</v>
      </c>
      <c r="AB109" s="337"/>
      <c r="AC109" s="337"/>
      <c r="AD109" s="337"/>
      <c r="AE109" s="335"/>
      <c r="AF109" s="340">
        <v>12.49</v>
      </c>
      <c r="AG109" s="335"/>
    </row>
    <row r="110" spans="2:33" x14ac:dyDescent="0.25">
      <c r="B110" s="336" t="s">
        <v>244</v>
      </c>
      <c r="C110" s="335"/>
      <c r="D110" s="336" t="s">
        <v>245</v>
      </c>
      <c r="E110" s="337"/>
      <c r="F110" s="337"/>
      <c r="G110" s="335"/>
      <c r="H110" s="336" t="s">
        <v>81</v>
      </c>
      <c r="I110" s="337"/>
      <c r="J110" s="335"/>
      <c r="K110" s="172">
        <v>704.74</v>
      </c>
      <c r="L110" s="173">
        <v>1</v>
      </c>
      <c r="M110" s="338">
        <v>704.74</v>
      </c>
      <c r="N110" s="337"/>
      <c r="O110" s="337"/>
      <c r="P110" s="337"/>
      <c r="Q110" s="335"/>
      <c r="R110" s="172">
        <v>704.74</v>
      </c>
      <c r="S110" s="339">
        <v>0</v>
      </c>
      <c r="T110" s="337"/>
      <c r="U110" s="337"/>
      <c r="V110" s="337"/>
      <c r="W110" s="337"/>
      <c r="X110" s="337"/>
      <c r="Y110" s="335"/>
      <c r="Z110" s="173">
        <v>6.7757724934923005E-2</v>
      </c>
      <c r="AA110" s="340">
        <v>572.96</v>
      </c>
      <c r="AB110" s="337"/>
      <c r="AC110" s="337"/>
      <c r="AD110" s="337"/>
      <c r="AE110" s="335"/>
      <c r="AF110" s="340">
        <v>0</v>
      </c>
      <c r="AG110" s="335"/>
    </row>
    <row r="111" spans="2:33" x14ac:dyDescent="0.25">
      <c r="B111" s="336" t="s">
        <v>246</v>
      </c>
      <c r="C111" s="335"/>
      <c r="D111" s="336" t="s">
        <v>247</v>
      </c>
      <c r="E111" s="337"/>
      <c r="F111" s="337"/>
      <c r="G111" s="335"/>
      <c r="H111" s="336" t="s">
        <v>1</v>
      </c>
      <c r="I111" s="337"/>
      <c r="J111" s="335"/>
      <c r="K111" s="172">
        <v>46.8</v>
      </c>
      <c r="L111" s="173">
        <v>900</v>
      </c>
      <c r="M111" s="338">
        <v>46.8</v>
      </c>
      <c r="N111" s="337"/>
      <c r="O111" s="337"/>
      <c r="P111" s="337"/>
      <c r="Q111" s="335"/>
      <c r="R111" s="172">
        <v>42120</v>
      </c>
      <c r="S111" s="339">
        <v>0</v>
      </c>
      <c r="T111" s="337"/>
      <c r="U111" s="337"/>
      <c r="V111" s="337"/>
      <c r="W111" s="337"/>
      <c r="X111" s="337"/>
      <c r="Y111" s="335"/>
      <c r="Z111" s="173">
        <v>4.0496571420083143</v>
      </c>
      <c r="AA111" s="340">
        <v>16.239999999999998</v>
      </c>
      <c r="AB111" s="337"/>
      <c r="AC111" s="337"/>
      <c r="AD111" s="337"/>
      <c r="AE111" s="335"/>
      <c r="AF111" s="340">
        <v>9.8239999999999998</v>
      </c>
      <c r="AG111" s="335"/>
    </row>
    <row r="112" spans="2:33" x14ac:dyDescent="0.25">
      <c r="B112" s="336" t="s">
        <v>248</v>
      </c>
      <c r="C112" s="335"/>
      <c r="D112" s="336" t="s">
        <v>249</v>
      </c>
      <c r="E112" s="337"/>
      <c r="F112" s="337"/>
      <c r="G112" s="335"/>
      <c r="H112" s="336" t="s">
        <v>1</v>
      </c>
      <c r="I112" s="337"/>
      <c r="J112" s="335"/>
      <c r="K112" s="172">
        <v>45.26</v>
      </c>
      <c r="L112" s="173">
        <v>300</v>
      </c>
      <c r="M112" s="338">
        <v>45.26</v>
      </c>
      <c r="N112" s="337"/>
      <c r="O112" s="337"/>
      <c r="P112" s="337"/>
      <c r="Q112" s="335"/>
      <c r="R112" s="172">
        <v>13578</v>
      </c>
      <c r="S112" s="339">
        <v>0</v>
      </c>
      <c r="T112" s="337"/>
      <c r="U112" s="337"/>
      <c r="V112" s="337"/>
      <c r="W112" s="337"/>
      <c r="X112" s="337"/>
      <c r="Y112" s="335"/>
      <c r="Z112" s="173">
        <v>1.305466397772765</v>
      </c>
      <c r="AA112" s="340">
        <v>8.26</v>
      </c>
      <c r="AB112" s="337"/>
      <c r="AC112" s="337"/>
      <c r="AD112" s="337"/>
      <c r="AE112" s="335"/>
      <c r="AF112" s="340">
        <v>12.8576</v>
      </c>
      <c r="AG112" s="335"/>
    </row>
    <row r="113" spans="2:33" x14ac:dyDescent="0.25">
      <c r="B113" s="336" t="s">
        <v>250</v>
      </c>
      <c r="C113" s="335"/>
      <c r="D113" s="336" t="s">
        <v>247</v>
      </c>
      <c r="E113" s="337"/>
      <c r="F113" s="337"/>
      <c r="G113" s="335"/>
      <c r="H113" s="336" t="s">
        <v>1</v>
      </c>
      <c r="I113" s="337"/>
      <c r="J113" s="335"/>
      <c r="K113" s="172">
        <v>36.299999999999997</v>
      </c>
      <c r="L113" s="173">
        <v>500</v>
      </c>
      <c r="M113" s="338">
        <v>36.299999999999997</v>
      </c>
      <c r="N113" s="337"/>
      <c r="O113" s="337"/>
      <c r="P113" s="337"/>
      <c r="Q113" s="335"/>
      <c r="R113" s="172">
        <v>18150</v>
      </c>
      <c r="S113" s="339">
        <v>0</v>
      </c>
      <c r="T113" s="337"/>
      <c r="U113" s="337"/>
      <c r="V113" s="337"/>
      <c r="W113" s="337"/>
      <c r="X113" s="337"/>
      <c r="Y113" s="335"/>
      <c r="Z113" s="173">
        <v>1.7450445661787961</v>
      </c>
      <c r="AA113" s="340">
        <v>7.7080000000000002</v>
      </c>
      <c r="AB113" s="337"/>
      <c r="AC113" s="337"/>
      <c r="AD113" s="337"/>
      <c r="AE113" s="335"/>
      <c r="AF113" s="340">
        <v>9.8239999999999998</v>
      </c>
      <c r="AG113" s="335"/>
    </row>
    <row r="114" spans="2:33" x14ac:dyDescent="0.25">
      <c r="B114" s="336" t="s">
        <v>251</v>
      </c>
      <c r="C114" s="335"/>
      <c r="D114" s="336" t="s">
        <v>252</v>
      </c>
      <c r="E114" s="337"/>
      <c r="F114" s="337"/>
      <c r="G114" s="335"/>
      <c r="H114" s="336" t="s">
        <v>1</v>
      </c>
      <c r="I114" s="337"/>
      <c r="J114" s="335"/>
      <c r="K114" s="172">
        <v>37.03</v>
      </c>
      <c r="L114" s="173">
        <v>350</v>
      </c>
      <c r="M114" s="338">
        <v>37.03</v>
      </c>
      <c r="N114" s="337"/>
      <c r="O114" s="337"/>
      <c r="P114" s="337"/>
      <c r="Q114" s="335"/>
      <c r="R114" s="172">
        <v>12960.5</v>
      </c>
      <c r="S114" s="339">
        <v>0</v>
      </c>
      <c r="T114" s="337"/>
      <c r="U114" s="337"/>
      <c r="V114" s="337"/>
      <c r="W114" s="337"/>
      <c r="X114" s="337"/>
      <c r="Y114" s="335"/>
      <c r="Z114" s="173">
        <v>1.2460964242402359</v>
      </c>
      <c r="AA114" s="340">
        <v>7.1704999999999997</v>
      </c>
      <c r="AB114" s="337"/>
      <c r="AC114" s="337"/>
      <c r="AD114" s="337"/>
      <c r="AE114" s="335"/>
      <c r="AF114" s="340">
        <v>10.332000000000001</v>
      </c>
      <c r="AG114" s="335"/>
    </row>
    <row r="115" spans="2:33" x14ac:dyDescent="0.25">
      <c r="B115" s="336" t="s">
        <v>253</v>
      </c>
      <c r="C115" s="335"/>
      <c r="D115" s="336" t="s">
        <v>254</v>
      </c>
      <c r="E115" s="337"/>
      <c r="F115" s="337"/>
      <c r="G115" s="335"/>
      <c r="H115" s="336" t="s">
        <v>1</v>
      </c>
      <c r="I115" s="337"/>
      <c r="J115" s="335"/>
      <c r="K115" s="172">
        <v>11.24</v>
      </c>
      <c r="L115" s="173">
        <v>135</v>
      </c>
      <c r="M115" s="338">
        <v>11.24</v>
      </c>
      <c r="N115" s="337"/>
      <c r="O115" s="337"/>
      <c r="P115" s="337"/>
      <c r="Q115" s="335"/>
      <c r="R115" s="172">
        <v>1517.4</v>
      </c>
      <c r="S115" s="339">
        <v>0</v>
      </c>
      <c r="T115" s="337"/>
      <c r="U115" s="337"/>
      <c r="V115" s="337"/>
      <c r="W115" s="337"/>
      <c r="X115" s="337"/>
      <c r="Y115" s="335"/>
      <c r="Z115" s="173">
        <v>0.14589149447491501</v>
      </c>
      <c r="AA115" s="340">
        <v>4.633</v>
      </c>
      <c r="AB115" s="337"/>
      <c r="AC115" s="337"/>
      <c r="AD115" s="337"/>
      <c r="AE115" s="335"/>
      <c r="AF115" s="340">
        <v>2.032</v>
      </c>
      <c r="AG115" s="335"/>
    </row>
    <row r="116" spans="2:33" x14ac:dyDescent="0.25">
      <c r="B116" s="336" t="s">
        <v>255</v>
      </c>
      <c r="C116" s="335"/>
      <c r="D116" s="336" t="s">
        <v>256</v>
      </c>
      <c r="E116" s="337"/>
      <c r="F116" s="337"/>
      <c r="G116" s="335"/>
      <c r="H116" s="336" t="s">
        <v>110</v>
      </c>
      <c r="I116" s="337"/>
      <c r="J116" s="335"/>
      <c r="K116" s="172">
        <v>1665.51</v>
      </c>
      <c r="L116" s="173">
        <v>1</v>
      </c>
      <c r="M116" s="338">
        <v>1665.51</v>
      </c>
      <c r="N116" s="337"/>
      <c r="O116" s="337"/>
      <c r="P116" s="337"/>
      <c r="Q116" s="335"/>
      <c r="R116" s="172">
        <v>1665.51</v>
      </c>
      <c r="S116" s="339">
        <v>0</v>
      </c>
      <c r="T116" s="337"/>
      <c r="U116" s="337"/>
      <c r="V116" s="337"/>
      <c r="W116" s="337"/>
      <c r="X116" s="337"/>
      <c r="Y116" s="335"/>
      <c r="Z116" s="173">
        <v>0.16013163500917099</v>
      </c>
      <c r="AA116" s="340">
        <v>454.23728</v>
      </c>
      <c r="AB116" s="337"/>
      <c r="AC116" s="337"/>
      <c r="AD116" s="337"/>
      <c r="AE116" s="335"/>
      <c r="AF116" s="340">
        <v>405.33323000000001</v>
      </c>
      <c r="AG116" s="335"/>
    </row>
    <row r="117" spans="2:33" x14ac:dyDescent="0.25">
      <c r="B117" s="336" t="s">
        <v>257</v>
      </c>
      <c r="C117" s="335"/>
      <c r="D117" s="336" t="s">
        <v>258</v>
      </c>
      <c r="E117" s="337"/>
      <c r="F117" s="337"/>
      <c r="G117" s="335"/>
      <c r="H117" s="336" t="s">
        <v>81</v>
      </c>
      <c r="I117" s="337"/>
      <c r="J117" s="335"/>
      <c r="K117" s="172">
        <v>704.74</v>
      </c>
      <c r="L117" s="173">
        <v>5</v>
      </c>
      <c r="M117" s="338">
        <v>704.74</v>
      </c>
      <c r="N117" s="337"/>
      <c r="O117" s="337"/>
      <c r="P117" s="337"/>
      <c r="Q117" s="335"/>
      <c r="R117" s="172">
        <v>3523.7</v>
      </c>
      <c r="S117" s="339">
        <v>0</v>
      </c>
      <c r="T117" s="337"/>
      <c r="U117" s="337"/>
      <c r="V117" s="337"/>
      <c r="W117" s="337"/>
      <c r="X117" s="337"/>
      <c r="Y117" s="335"/>
      <c r="Z117" s="173">
        <v>0.33878862467461301</v>
      </c>
      <c r="AA117" s="340">
        <v>572.96</v>
      </c>
      <c r="AB117" s="337"/>
      <c r="AC117" s="337"/>
      <c r="AD117" s="337"/>
      <c r="AE117" s="335"/>
      <c r="AF117" s="340">
        <v>0</v>
      </c>
      <c r="AG117" s="335"/>
    </row>
    <row r="118" spans="2:33" x14ac:dyDescent="0.25">
      <c r="B118" s="336" t="s">
        <v>259</v>
      </c>
      <c r="C118" s="335"/>
      <c r="D118" s="336" t="s">
        <v>260</v>
      </c>
      <c r="E118" s="337"/>
      <c r="F118" s="337"/>
      <c r="G118" s="335"/>
      <c r="H118" s="336" t="s">
        <v>81</v>
      </c>
      <c r="I118" s="337"/>
      <c r="J118" s="335"/>
      <c r="K118" s="172">
        <v>704.74</v>
      </c>
      <c r="L118" s="173">
        <v>2</v>
      </c>
      <c r="M118" s="338">
        <v>704.74</v>
      </c>
      <c r="N118" s="337"/>
      <c r="O118" s="337"/>
      <c r="P118" s="337"/>
      <c r="Q118" s="335"/>
      <c r="R118" s="172">
        <v>1409.48</v>
      </c>
      <c r="S118" s="339">
        <v>0</v>
      </c>
      <c r="T118" s="337"/>
      <c r="U118" s="337"/>
      <c r="V118" s="337"/>
      <c r="W118" s="337"/>
      <c r="X118" s="337"/>
      <c r="Y118" s="335"/>
      <c r="Z118" s="173">
        <v>0.13551544986984501</v>
      </c>
      <c r="AA118" s="340">
        <v>572.96</v>
      </c>
      <c r="AB118" s="337"/>
      <c r="AC118" s="337"/>
      <c r="AD118" s="337"/>
      <c r="AE118" s="335"/>
      <c r="AF118" s="340">
        <v>0</v>
      </c>
      <c r="AG118" s="335"/>
    </row>
    <row r="119" spans="2:33" x14ac:dyDescent="0.25">
      <c r="B119" s="336" t="s">
        <v>261</v>
      </c>
      <c r="C119" s="335"/>
      <c r="D119" s="336" t="s">
        <v>262</v>
      </c>
      <c r="E119" s="337"/>
      <c r="F119" s="337"/>
      <c r="G119" s="335"/>
      <c r="H119" s="336" t="s">
        <v>14</v>
      </c>
      <c r="I119" s="337"/>
      <c r="J119" s="335"/>
      <c r="K119" s="172">
        <v>122.93</v>
      </c>
      <c r="L119" s="173">
        <v>30</v>
      </c>
      <c r="M119" s="338">
        <v>122.93</v>
      </c>
      <c r="N119" s="337"/>
      <c r="O119" s="337"/>
      <c r="P119" s="337"/>
      <c r="Q119" s="335"/>
      <c r="R119" s="172">
        <v>3687.9</v>
      </c>
      <c r="S119" s="339">
        <v>0</v>
      </c>
      <c r="T119" s="337"/>
      <c r="U119" s="337"/>
      <c r="V119" s="337"/>
      <c r="W119" s="337"/>
      <c r="X119" s="337"/>
      <c r="Y119" s="335"/>
      <c r="Z119" s="173">
        <v>0.35457574962042898</v>
      </c>
      <c r="AA119" s="340">
        <v>73.150000000000006</v>
      </c>
      <c r="AB119" s="337"/>
      <c r="AC119" s="337"/>
      <c r="AD119" s="337"/>
      <c r="AE119" s="335"/>
      <c r="AF119" s="340">
        <v>12.071999999999999</v>
      </c>
      <c r="AG119" s="335"/>
    </row>
  </sheetData>
  <sheetProtection algorithmName="SHA-512" hashValue="88Wo8qNrO/MF5oh7GHdqyy/u+VB7ewkpA6j9cnf6fCSPNUC7RUmW2qtQuJLlRGbqiISVy2XEHZKba8mqdFwIdA==" saltValue="dJ+vx/k7vx+Q1lbdutiv9g==" spinCount="100000" sheet="1" objects="1" scenarios="1"/>
  <mergeCells count="684">
    <mergeCell ref="AF118:AG118"/>
    <mergeCell ref="B119:C119"/>
    <mergeCell ref="D119:G119"/>
    <mergeCell ref="H119:J119"/>
    <mergeCell ref="M119:Q119"/>
    <mergeCell ref="S119:Y119"/>
    <mergeCell ref="AA119:AE119"/>
    <mergeCell ref="AF119:AG119"/>
    <mergeCell ref="B118:C118"/>
    <mergeCell ref="D118:G118"/>
    <mergeCell ref="H118:J118"/>
    <mergeCell ref="M118:Q118"/>
    <mergeCell ref="S118:Y118"/>
    <mergeCell ref="AA118:AE118"/>
    <mergeCell ref="AF116:AG116"/>
    <mergeCell ref="B117:C117"/>
    <mergeCell ref="D117:G117"/>
    <mergeCell ref="H117:J117"/>
    <mergeCell ref="M117:Q117"/>
    <mergeCell ref="S117:Y117"/>
    <mergeCell ref="AA117:AE117"/>
    <mergeCell ref="AF117:AG117"/>
    <mergeCell ref="B116:C116"/>
    <mergeCell ref="D116:G116"/>
    <mergeCell ref="H116:J116"/>
    <mergeCell ref="M116:Q116"/>
    <mergeCell ref="S116:Y116"/>
    <mergeCell ref="AA116:AE116"/>
    <mergeCell ref="AF114:AG114"/>
    <mergeCell ref="B115:C115"/>
    <mergeCell ref="D115:G115"/>
    <mergeCell ref="H115:J115"/>
    <mergeCell ref="M115:Q115"/>
    <mergeCell ref="S115:Y115"/>
    <mergeCell ref="AA115:AE115"/>
    <mergeCell ref="AF115:AG115"/>
    <mergeCell ref="B114:C114"/>
    <mergeCell ref="D114:G114"/>
    <mergeCell ref="H114:J114"/>
    <mergeCell ref="M114:Q114"/>
    <mergeCell ref="S114:Y114"/>
    <mergeCell ref="AA114:AE114"/>
    <mergeCell ref="AF112:AG112"/>
    <mergeCell ref="B113:C113"/>
    <mergeCell ref="D113:G113"/>
    <mergeCell ref="H113:J113"/>
    <mergeCell ref="M113:Q113"/>
    <mergeCell ref="S113:Y113"/>
    <mergeCell ref="AA113:AE113"/>
    <mergeCell ref="AF113:AG113"/>
    <mergeCell ref="B112:C112"/>
    <mergeCell ref="D112:G112"/>
    <mergeCell ref="H112:J112"/>
    <mergeCell ref="M112:Q112"/>
    <mergeCell ref="S112:Y112"/>
    <mergeCell ref="AA112:AE112"/>
    <mergeCell ref="AF110:AG110"/>
    <mergeCell ref="B111:C111"/>
    <mergeCell ref="D111:G111"/>
    <mergeCell ref="H111:J111"/>
    <mergeCell ref="M111:Q111"/>
    <mergeCell ref="S111:Y111"/>
    <mergeCell ref="AA111:AE111"/>
    <mergeCell ref="AF111:AG111"/>
    <mergeCell ref="B110:C110"/>
    <mergeCell ref="D110:G110"/>
    <mergeCell ref="H110:J110"/>
    <mergeCell ref="M110:Q110"/>
    <mergeCell ref="S110:Y110"/>
    <mergeCell ref="AA110:AE110"/>
    <mergeCell ref="AF108:AG108"/>
    <mergeCell ref="B109:C109"/>
    <mergeCell ref="D109:G109"/>
    <mergeCell ref="H109:J109"/>
    <mergeCell ref="M109:Q109"/>
    <mergeCell ref="S109:Y109"/>
    <mergeCell ref="AA109:AE109"/>
    <mergeCell ref="AF109:AG109"/>
    <mergeCell ref="B108:C108"/>
    <mergeCell ref="D108:G108"/>
    <mergeCell ref="H108:J108"/>
    <mergeCell ref="M108:Q108"/>
    <mergeCell ref="S108:Y108"/>
    <mergeCell ref="AA108:AE108"/>
    <mergeCell ref="AF106:AG106"/>
    <mergeCell ref="B107:C107"/>
    <mergeCell ref="D107:G107"/>
    <mergeCell ref="H107:J107"/>
    <mergeCell ref="M107:Q107"/>
    <mergeCell ref="S107:Y107"/>
    <mergeCell ref="AA107:AE107"/>
    <mergeCell ref="AF107:AG107"/>
    <mergeCell ref="B106:C106"/>
    <mergeCell ref="D106:G106"/>
    <mergeCell ref="H106:J106"/>
    <mergeCell ref="M106:Q106"/>
    <mergeCell ref="S106:Y106"/>
    <mergeCell ref="AA106:AE106"/>
    <mergeCell ref="AF104:AG104"/>
    <mergeCell ref="B105:C105"/>
    <mergeCell ref="D105:G105"/>
    <mergeCell ref="H105:J105"/>
    <mergeCell ref="M105:Q105"/>
    <mergeCell ref="S105:Y105"/>
    <mergeCell ref="AA105:AE105"/>
    <mergeCell ref="AF105:AG105"/>
    <mergeCell ref="B104:C104"/>
    <mergeCell ref="D104:G104"/>
    <mergeCell ref="H104:J104"/>
    <mergeCell ref="M104:Q104"/>
    <mergeCell ref="S104:Y104"/>
    <mergeCell ref="AA104:AE104"/>
    <mergeCell ref="AF102:AG102"/>
    <mergeCell ref="B103:C103"/>
    <mergeCell ref="D103:G103"/>
    <mergeCell ref="H103:J103"/>
    <mergeCell ref="M103:Q103"/>
    <mergeCell ref="S103:Y103"/>
    <mergeCell ref="AA103:AE103"/>
    <mergeCell ref="AF103:AG103"/>
    <mergeCell ref="B102:C102"/>
    <mergeCell ref="D102:G102"/>
    <mergeCell ref="H102:J102"/>
    <mergeCell ref="M102:Q102"/>
    <mergeCell ref="S102:Y102"/>
    <mergeCell ref="AA102:AE102"/>
    <mergeCell ref="AF100:AG100"/>
    <mergeCell ref="B101:C101"/>
    <mergeCell ref="D101:G101"/>
    <mergeCell ref="H101:J101"/>
    <mergeCell ref="M101:Q101"/>
    <mergeCell ref="S101:Y101"/>
    <mergeCell ref="AA101:AE101"/>
    <mergeCell ref="AF101:AG101"/>
    <mergeCell ref="B100:C100"/>
    <mergeCell ref="D100:G100"/>
    <mergeCell ref="H100:J100"/>
    <mergeCell ref="M100:Q100"/>
    <mergeCell ref="S100:Y100"/>
    <mergeCell ref="AA100:AE100"/>
    <mergeCell ref="AF98:AG98"/>
    <mergeCell ref="B99:C99"/>
    <mergeCell ref="D99:G99"/>
    <mergeCell ref="H99:J99"/>
    <mergeCell ref="M99:Q99"/>
    <mergeCell ref="S99:Y99"/>
    <mergeCell ref="AA99:AE99"/>
    <mergeCell ref="AF99:AG99"/>
    <mergeCell ref="B98:C98"/>
    <mergeCell ref="D98:G98"/>
    <mergeCell ref="H98:J98"/>
    <mergeCell ref="M98:Q98"/>
    <mergeCell ref="S98:Y98"/>
    <mergeCell ref="AA98:AE98"/>
    <mergeCell ref="AF96:AG96"/>
    <mergeCell ref="B97:C97"/>
    <mergeCell ref="D97:G97"/>
    <mergeCell ref="H97:J97"/>
    <mergeCell ref="M97:Q97"/>
    <mergeCell ref="S97:Y97"/>
    <mergeCell ref="AA97:AE97"/>
    <mergeCell ref="AF97:AG97"/>
    <mergeCell ref="B96:C96"/>
    <mergeCell ref="D96:G96"/>
    <mergeCell ref="H96:J96"/>
    <mergeCell ref="M96:Q96"/>
    <mergeCell ref="S96:Y96"/>
    <mergeCell ref="AA96:AE96"/>
    <mergeCell ref="AF94:AG94"/>
    <mergeCell ref="B95:C95"/>
    <mergeCell ref="D95:G95"/>
    <mergeCell ref="H95:J95"/>
    <mergeCell ref="M95:Q95"/>
    <mergeCell ref="S95:Y95"/>
    <mergeCell ref="AA95:AE95"/>
    <mergeCell ref="AF95:AG95"/>
    <mergeCell ref="B94:C94"/>
    <mergeCell ref="D94:G94"/>
    <mergeCell ref="H94:J94"/>
    <mergeCell ref="M94:Q94"/>
    <mergeCell ref="S94:Y94"/>
    <mergeCell ref="AA94:AE94"/>
    <mergeCell ref="AF92:AG92"/>
    <mergeCell ref="B93:C93"/>
    <mergeCell ref="D93:G93"/>
    <mergeCell ref="H93:J93"/>
    <mergeCell ref="M93:Q93"/>
    <mergeCell ref="S93:Y93"/>
    <mergeCell ref="AA93:AE93"/>
    <mergeCell ref="AF93:AG93"/>
    <mergeCell ref="B92:C92"/>
    <mergeCell ref="D92:G92"/>
    <mergeCell ref="H92:J92"/>
    <mergeCell ref="M92:Q92"/>
    <mergeCell ref="S92:Y92"/>
    <mergeCell ref="AA92:AE92"/>
    <mergeCell ref="AF90:AG90"/>
    <mergeCell ref="B91:C91"/>
    <mergeCell ref="D91:G91"/>
    <mergeCell ref="H91:J91"/>
    <mergeCell ref="M91:Q91"/>
    <mergeCell ref="S91:Y91"/>
    <mergeCell ref="AA91:AE91"/>
    <mergeCell ref="AF91:AG91"/>
    <mergeCell ref="B90:C90"/>
    <mergeCell ref="D90:G90"/>
    <mergeCell ref="H90:J90"/>
    <mergeCell ref="M90:Q90"/>
    <mergeCell ref="S90:Y90"/>
    <mergeCell ref="AA90:AE90"/>
    <mergeCell ref="AF88:AG88"/>
    <mergeCell ref="B89:C89"/>
    <mergeCell ref="D89:G89"/>
    <mergeCell ref="H89:J89"/>
    <mergeCell ref="M89:Q89"/>
    <mergeCell ref="S89:Y89"/>
    <mergeCell ref="AA89:AE89"/>
    <mergeCell ref="AF89:AG89"/>
    <mergeCell ref="B88:C88"/>
    <mergeCell ref="D88:G88"/>
    <mergeCell ref="H88:J88"/>
    <mergeCell ref="M88:Q88"/>
    <mergeCell ref="S88:Y88"/>
    <mergeCell ref="AA88:AE88"/>
    <mergeCell ref="AF86:AG86"/>
    <mergeCell ref="B87:C87"/>
    <mergeCell ref="D87:G87"/>
    <mergeCell ref="H87:J87"/>
    <mergeCell ref="M87:Q87"/>
    <mergeCell ref="S87:Y87"/>
    <mergeCell ref="AA87:AE87"/>
    <mergeCell ref="AF87:AG87"/>
    <mergeCell ref="B86:C86"/>
    <mergeCell ref="D86:G86"/>
    <mergeCell ref="H86:J86"/>
    <mergeCell ref="M86:Q86"/>
    <mergeCell ref="S86:Y86"/>
    <mergeCell ref="AA86:AE86"/>
    <mergeCell ref="AF84:AG84"/>
    <mergeCell ref="B85:C85"/>
    <mergeCell ref="D85:G85"/>
    <mergeCell ref="H85:J85"/>
    <mergeCell ref="M85:Q85"/>
    <mergeCell ref="S85:Y85"/>
    <mergeCell ref="AA85:AE85"/>
    <mergeCell ref="AF85:AG85"/>
    <mergeCell ref="B84:C84"/>
    <mergeCell ref="D84:G84"/>
    <mergeCell ref="H84:J84"/>
    <mergeCell ref="M84:Q84"/>
    <mergeCell ref="S84:Y84"/>
    <mergeCell ref="AA84:AE84"/>
    <mergeCell ref="AF82:AG82"/>
    <mergeCell ref="B83:C83"/>
    <mergeCell ref="D83:G83"/>
    <mergeCell ref="H83:J83"/>
    <mergeCell ref="M83:Q83"/>
    <mergeCell ref="S83:Y83"/>
    <mergeCell ref="AA83:AE83"/>
    <mergeCell ref="AF83:AG83"/>
    <mergeCell ref="B82:C82"/>
    <mergeCell ref="D82:G82"/>
    <mergeCell ref="H82:J82"/>
    <mergeCell ref="M82:Q82"/>
    <mergeCell ref="S82:Y82"/>
    <mergeCell ref="AA82:AE82"/>
    <mergeCell ref="AF80:AG80"/>
    <mergeCell ref="B81:C81"/>
    <mergeCell ref="D81:G81"/>
    <mergeCell ref="H81:J81"/>
    <mergeCell ref="M81:Q81"/>
    <mergeCell ref="S81:Y81"/>
    <mergeCell ref="AA81:AE81"/>
    <mergeCell ref="AF81:AG81"/>
    <mergeCell ref="B80:C80"/>
    <mergeCell ref="D80:G80"/>
    <mergeCell ref="H80:J80"/>
    <mergeCell ref="M80:Q80"/>
    <mergeCell ref="S80:Y80"/>
    <mergeCell ref="AA80:AE80"/>
    <mergeCell ref="AF78:AG78"/>
    <mergeCell ref="B79:C79"/>
    <mergeCell ref="D79:G79"/>
    <mergeCell ref="H79:J79"/>
    <mergeCell ref="M79:Q79"/>
    <mergeCell ref="S79:Y79"/>
    <mergeCell ref="AA79:AE79"/>
    <mergeCell ref="AF79:AG79"/>
    <mergeCell ref="B78:C78"/>
    <mergeCell ref="D78:G78"/>
    <mergeCell ref="H78:J78"/>
    <mergeCell ref="M78:Q78"/>
    <mergeCell ref="S78:Y78"/>
    <mergeCell ref="AA78:AE78"/>
    <mergeCell ref="AF76:AG76"/>
    <mergeCell ref="B77:C77"/>
    <mergeCell ref="D77:G77"/>
    <mergeCell ref="H77:J77"/>
    <mergeCell ref="M77:Q77"/>
    <mergeCell ref="S77:Y77"/>
    <mergeCell ref="AA77:AE77"/>
    <mergeCell ref="AF77:AG77"/>
    <mergeCell ref="B76:C76"/>
    <mergeCell ref="D76:G76"/>
    <mergeCell ref="H76:J76"/>
    <mergeCell ref="M76:Q76"/>
    <mergeCell ref="S76:Y76"/>
    <mergeCell ref="AA76:AE76"/>
    <mergeCell ref="AF74:AG74"/>
    <mergeCell ref="B75:C75"/>
    <mergeCell ref="D75:G75"/>
    <mergeCell ref="H75:J75"/>
    <mergeCell ref="M75:Q75"/>
    <mergeCell ref="S75:Y75"/>
    <mergeCell ref="AA75:AE75"/>
    <mergeCell ref="AF75:AG75"/>
    <mergeCell ref="B74:C74"/>
    <mergeCell ref="D74:G74"/>
    <mergeCell ref="H74:J74"/>
    <mergeCell ref="M74:Q74"/>
    <mergeCell ref="S74:Y74"/>
    <mergeCell ref="AA74:AE74"/>
    <mergeCell ref="AF72:AG72"/>
    <mergeCell ref="B73:C73"/>
    <mergeCell ref="D73:G73"/>
    <mergeCell ref="H73:J73"/>
    <mergeCell ref="M73:Q73"/>
    <mergeCell ref="S73:Y73"/>
    <mergeCell ref="AA73:AE73"/>
    <mergeCell ref="AF73:AG73"/>
    <mergeCell ref="B72:C72"/>
    <mergeCell ref="D72:G72"/>
    <mergeCell ref="H72:J72"/>
    <mergeCell ref="M72:Q72"/>
    <mergeCell ref="S72:Y72"/>
    <mergeCell ref="AA72:AE72"/>
    <mergeCell ref="AF70:AG70"/>
    <mergeCell ref="B71:C71"/>
    <mergeCell ref="D71:G71"/>
    <mergeCell ref="H71:J71"/>
    <mergeCell ref="M71:Q71"/>
    <mergeCell ref="S71:Y71"/>
    <mergeCell ref="AA71:AE71"/>
    <mergeCell ref="AF71:AG71"/>
    <mergeCell ref="B70:C70"/>
    <mergeCell ref="D70:G70"/>
    <mergeCell ref="H70:J70"/>
    <mergeCell ref="M70:Q70"/>
    <mergeCell ref="S70:Y70"/>
    <mergeCell ref="AA70:AE70"/>
    <mergeCell ref="AF68:AG68"/>
    <mergeCell ref="B69:C69"/>
    <mergeCell ref="D69:G69"/>
    <mergeCell ref="H69:J69"/>
    <mergeCell ref="M69:Q69"/>
    <mergeCell ref="S69:Y69"/>
    <mergeCell ref="AA69:AE69"/>
    <mergeCell ref="AF69:AG69"/>
    <mergeCell ref="B68:C68"/>
    <mergeCell ref="D68:G68"/>
    <mergeCell ref="H68:J68"/>
    <mergeCell ref="M68:Q68"/>
    <mergeCell ref="S68:Y68"/>
    <mergeCell ref="AA68:AE68"/>
    <mergeCell ref="AF66:AG66"/>
    <mergeCell ref="B67:C67"/>
    <mergeCell ref="D67:G67"/>
    <mergeCell ref="H67:J67"/>
    <mergeCell ref="M67:Q67"/>
    <mergeCell ref="S67:Y67"/>
    <mergeCell ref="AA67:AE67"/>
    <mergeCell ref="AF67:AG67"/>
    <mergeCell ref="B66:C66"/>
    <mergeCell ref="D66:G66"/>
    <mergeCell ref="H66:J66"/>
    <mergeCell ref="M66:Q66"/>
    <mergeCell ref="S66:Y66"/>
    <mergeCell ref="AA66:AE66"/>
    <mergeCell ref="AF64:AG64"/>
    <mergeCell ref="B65:C65"/>
    <mergeCell ref="D65:G65"/>
    <mergeCell ref="H65:J65"/>
    <mergeCell ref="M65:Q65"/>
    <mergeCell ref="S65:Y65"/>
    <mergeCell ref="AA65:AE65"/>
    <mergeCell ref="AF65:AG65"/>
    <mergeCell ref="B64:C64"/>
    <mergeCell ref="D64:G64"/>
    <mergeCell ref="H64:J64"/>
    <mergeCell ref="M64:Q64"/>
    <mergeCell ref="S64:Y64"/>
    <mergeCell ref="AA64:AE64"/>
    <mergeCell ref="AF62:AG62"/>
    <mergeCell ref="B63:C63"/>
    <mergeCell ref="D63:G63"/>
    <mergeCell ref="H63:J63"/>
    <mergeCell ref="M63:Q63"/>
    <mergeCell ref="S63:Y63"/>
    <mergeCell ref="AA63:AE63"/>
    <mergeCell ref="AF63:AG63"/>
    <mergeCell ref="B62:C62"/>
    <mergeCell ref="D62:G62"/>
    <mergeCell ref="H62:J62"/>
    <mergeCell ref="M62:Q62"/>
    <mergeCell ref="S62:Y62"/>
    <mergeCell ref="AA62:AE62"/>
    <mergeCell ref="AF60:AG60"/>
    <mergeCell ref="B61:C61"/>
    <mergeCell ref="D61:G61"/>
    <mergeCell ref="H61:J61"/>
    <mergeCell ref="M61:Q61"/>
    <mergeCell ref="S61:Y61"/>
    <mergeCell ref="AA61:AE61"/>
    <mergeCell ref="AF61:AG61"/>
    <mergeCell ref="B60:C60"/>
    <mergeCell ref="D60:G60"/>
    <mergeCell ref="H60:J60"/>
    <mergeCell ref="M60:Q60"/>
    <mergeCell ref="S60:Y60"/>
    <mergeCell ref="AA60:AE60"/>
    <mergeCell ref="AF58:AG58"/>
    <mergeCell ref="B59:C59"/>
    <mergeCell ref="D59:G59"/>
    <mergeCell ref="H59:J59"/>
    <mergeCell ref="M59:Q59"/>
    <mergeCell ref="S59:Y59"/>
    <mergeCell ref="AA59:AE59"/>
    <mergeCell ref="AF59:AG59"/>
    <mergeCell ref="B58:C58"/>
    <mergeCell ref="D58:G58"/>
    <mergeCell ref="H58:J58"/>
    <mergeCell ref="M58:Q58"/>
    <mergeCell ref="S58:Y58"/>
    <mergeCell ref="AA58:AE58"/>
    <mergeCell ref="AF56:AG56"/>
    <mergeCell ref="B57:C57"/>
    <mergeCell ref="D57:G57"/>
    <mergeCell ref="H57:J57"/>
    <mergeCell ref="M57:Q57"/>
    <mergeCell ref="S57:Y57"/>
    <mergeCell ref="AA57:AE57"/>
    <mergeCell ref="AF57:AG57"/>
    <mergeCell ref="B56:C56"/>
    <mergeCell ref="D56:G56"/>
    <mergeCell ref="H56:J56"/>
    <mergeCell ref="M56:Q56"/>
    <mergeCell ref="S56:Y56"/>
    <mergeCell ref="AA56:AE56"/>
    <mergeCell ref="AF54:AG54"/>
    <mergeCell ref="B55:C55"/>
    <mergeCell ref="D55:G55"/>
    <mergeCell ref="H55:J55"/>
    <mergeCell ref="M55:Q55"/>
    <mergeCell ref="S55:Y55"/>
    <mergeCell ref="AA55:AE55"/>
    <mergeCell ref="AF55:AG55"/>
    <mergeCell ref="B54:C54"/>
    <mergeCell ref="D54:G54"/>
    <mergeCell ref="H54:J54"/>
    <mergeCell ref="M54:Q54"/>
    <mergeCell ref="S54:Y54"/>
    <mergeCell ref="AA54:AE54"/>
    <mergeCell ref="AF52:AG52"/>
    <mergeCell ref="B53:C53"/>
    <mergeCell ref="D53:G53"/>
    <mergeCell ref="H53:J53"/>
    <mergeCell ref="M53:Q53"/>
    <mergeCell ref="S53:Y53"/>
    <mergeCell ref="AA53:AE53"/>
    <mergeCell ref="AF53:AG53"/>
    <mergeCell ref="B52:C52"/>
    <mergeCell ref="D52:G52"/>
    <mergeCell ref="H52:J52"/>
    <mergeCell ref="M52:Q52"/>
    <mergeCell ref="S52:Y52"/>
    <mergeCell ref="AA52:AE52"/>
    <mergeCell ref="AF50:AG50"/>
    <mergeCell ref="B51:C51"/>
    <mergeCell ref="D51:G51"/>
    <mergeCell ref="H51:J51"/>
    <mergeCell ref="M51:Q51"/>
    <mergeCell ref="S51:Y51"/>
    <mergeCell ref="AA51:AE51"/>
    <mergeCell ref="AF51:AG51"/>
    <mergeCell ref="B50:C50"/>
    <mergeCell ref="D50:G50"/>
    <mergeCell ref="H50:J50"/>
    <mergeCell ref="M50:Q50"/>
    <mergeCell ref="S50:Y50"/>
    <mergeCell ref="AA50:AE50"/>
    <mergeCell ref="AF48:AG48"/>
    <mergeCell ref="B49:C49"/>
    <mergeCell ref="D49:G49"/>
    <mergeCell ref="H49:J49"/>
    <mergeCell ref="M49:Q49"/>
    <mergeCell ref="S49:Y49"/>
    <mergeCell ref="AA49:AE49"/>
    <mergeCell ref="AF49:AG49"/>
    <mergeCell ref="B48:C48"/>
    <mergeCell ref="D48:G48"/>
    <mergeCell ref="H48:J48"/>
    <mergeCell ref="M48:Q48"/>
    <mergeCell ref="S48:Y48"/>
    <mergeCell ref="AA48:AE48"/>
    <mergeCell ref="AF46:AG46"/>
    <mergeCell ref="B47:C47"/>
    <mergeCell ref="D47:G47"/>
    <mergeCell ref="H47:J47"/>
    <mergeCell ref="M47:Q47"/>
    <mergeCell ref="S47:Y47"/>
    <mergeCell ref="AA47:AE47"/>
    <mergeCell ref="AF47:AG47"/>
    <mergeCell ref="B46:C46"/>
    <mergeCell ref="D46:G46"/>
    <mergeCell ref="H46:J46"/>
    <mergeCell ref="M46:Q46"/>
    <mergeCell ref="S46:Y46"/>
    <mergeCell ref="AA46:AE46"/>
    <mergeCell ref="AF44:AG44"/>
    <mergeCell ref="B45:C45"/>
    <mergeCell ref="D45:G45"/>
    <mergeCell ref="H45:J45"/>
    <mergeCell ref="M45:Q45"/>
    <mergeCell ref="S45:Y45"/>
    <mergeCell ref="AA45:AE45"/>
    <mergeCell ref="AF45:AG45"/>
    <mergeCell ref="B44:C44"/>
    <mergeCell ref="D44:G44"/>
    <mergeCell ref="H44:J44"/>
    <mergeCell ref="M44:Q44"/>
    <mergeCell ref="S44:Y44"/>
    <mergeCell ref="AA44:AE44"/>
    <mergeCell ref="AF42:AG42"/>
    <mergeCell ref="B43:C43"/>
    <mergeCell ref="D43:G43"/>
    <mergeCell ref="H43:J43"/>
    <mergeCell ref="M43:Q43"/>
    <mergeCell ref="S43:Y43"/>
    <mergeCell ref="AA43:AE43"/>
    <mergeCell ref="AF43:AG43"/>
    <mergeCell ref="B42:C42"/>
    <mergeCell ref="D42:G42"/>
    <mergeCell ref="H42:J42"/>
    <mergeCell ref="M42:Q42"/>
    <mergeCell ref="S42:Y42"/>
    <mergeCell ref="AA42:AE42"/>
    <mergeCell ref="AF40:AG40"/>
    <mergeCell ref="B41:C41"/>
    <mergeCell ref="D41:G41"/>
    <mergeCell ref="H41:J41"/>
    <mergeCell ref="M41:Q41"/>
    <mergeCell ref="S41:Y41"/>
    <mergeCell ref="AA41:AE41"/>
    <mergeCell ref="AF41:AG41"/>
    <mergeCell ref="B40:C40"/>
    <mergeCell ref="D40:G40"/>
    <mergeCell ref="H40:J40"/>
    <mergeCell ref="M40:Q40"/>
    <mergeCell ref="S40:Y40"/>
    <mergeCell ref="AA40:AE40"/>
    <mergeCell ref="AF38:AG38"/>
    <mergeCell ref="B39:C39"/>
    <mergeCell ref="D39:G39"/>
    <mergeCell ref="H39:J39"/>
    <mergeCell ref="M39:Q39"/>
    <mergeCell ref="S39:Y39"/>
    <mergeCell ref="AA39:AE39"/>
    <mergeCell ref="AF39:AG39"/>
    <mergeCell ref="B38:C38"/>
    <mergeCell ref="D38:G38"/>
    <mergeCell ref="H38:J38"/>
    <mergeCell ref="M38:Q38"/>
    <mergeCell ref="S38:Y38"/>
    <mergeCell ref="AA38:AE38"/>
    <mergeCell ref="AF36:AG36"/>
    <mergeCell ref="B37:C37"/>
    <mergeCell ref="D37:G37"/>
    <mergeCell ref="H37:J37"/>
    <mergeCell ref="M37:Q37"/>
    <mergeCell ref="S37:Y37"/>
    <mergeCell ref="AA37:AE37"/>
    <mergeCell ref="AF37:AG37"/>
    <mergeCell ref="B36:C36"/>
    <mergeCell ref="D36:G36"/>
    <mergeCell ref="H36:J36"/>
    <mergeCell ref="M36:Q36"/>
    <mergeCell ref="S36:Y36"/>
    <mergeCell ref="AA36:AE36"/>
    <mergeCell ref="AF34:AG34"/>
    <mergeCell ref="B35:C35"/>
    <mergeCell ref="D35:G35"/>
    <mergeCell ref="H35:J35"/>
    <mergeCell ref="M35:Q35"/>
    <mergeCell ref="S35:Y35"/>
    <mergeCell ref="AA35:AE35"/>
    <mergeCell ref="AF35:AG35"/>
    <mergeCell ref="B34:C34"/>
    <mergeCell ref="D34:G34"/>
    <mergeCell ref="H34:J34"/>
    <mergeCell ref="M34:Q34"/>
    <mergeCell ref="S34:Y34"/>
    <mergeCell ref="AA34:AE34"/>
    <mergeCell ref="AF32:AG32"/>
    <mergeCell ref="B33:C33"/>
    <mergeCell ref="D33:G33"/>
    <mergeCell ref="H33:J33"/>
    <mergeCell ref="M33:Q33"/>
    <mergeCell ref="S33:Y33"/>
    <mergeCell ref="AA33:AE33"/>
    <mergeCell ref="AF33:AG33"/>
    <mergeCell ref="B32:C32"/>
    <mergeCell ref="D32:G32"/>
    <mergeCell ref="H32:J32"/>
    <mergeCell ref="M32:Q32"/>
    <mergeCell ref="S32:Y32"/>
    <mergeCell ref="AA32:AE32"/>
    <mergeCell ref="AF30:AG30"/>
    <mergeCell ref="B31:C31"/>
    <mergeCell ref="D31:G31"/>
    <mergeCell ref="H31:J31"/>
    <mergeCell ref="M31:Q31"/>
    <mergeCell ref="S31:Y31"/>
    <mergeCell ref="AA31:AE31"/>
    <mergeCell ref="AF31:AG31"/>
    <mergeCell ref="B30:C30"/>
    <mergeCell ref="D30:G30"/>
    <mergeCell ref="H30:J30"/>
    <mergeCell ref="M30:Q30"/>
    <mergeCell ref="S30:Y30"/>
    <mergeCell ref="AA30:AE30"/>
    <mergeCell ref="AF28:AG28"/>
    <mergeCell ref="B29:C29"/>
    <mergeCell ref="D29:G29"/>
    <mergeCell ref="H29:J29"/>
    <mergeCell ref="M29:Q29"/>
    <mergeCell ref="S29:Y29"/>
    <mergeCell ref="AA29:AE29"/>
    <mergeCell ref="AF29:AG29"/>
    <mergeCell ref="B28:C28"/>
    <mergeCell ref="D28:G28"/>
    <mergeCell ref="H28:J28"/>
    <mergeCell ref="M28:Q28"/>
    <mergeCell ref="S28:Y28"/>
    <mergeCell ref="AA28:AE28"/>
    <mergeCell ref="AF26:AG26"/>
    <mergeCell ref="B27:C27"/>
    <mergeCell ref="D27:G27"/>
    <mergeCell ref="H27:J27"/>
    <mergeCell ref="M27:Q27"/>
    <mergeCell ref="S27:Y27"/>
    <mergeCell ref="AA27:AE27"/>
    <mergeCell ref="AF27:AG27"/>
    <mergeCell ref="B26:C26"/>
    <mergeCell ref="D26:G26"/>
    <mergeCell ref="H26:J26"/>
    <mergeCell ref="M26:Q26"/>
    <mergeCell ref="S26:Y26"/>
    <mergeCell ref="AA26:AE26"/>
    <mergeCell ref="AF24:AG24"/>
    <mergeCell ref="B25:C25"/>
    <mergeCell ref="D25:G25"/>
    <mergeCell ref="H25:J25"/>
    <mergeCell ref="M25:Q25"/>
    <mergeCell ref="S25:Y25"/>
    <mergeCell ref="AA25:AE25"/>
    <mergeCell ref="AF25:AG25"/>
    <mergeCell ref="Q16:S19"/>
    <mergeCell ref="X16:AB19"/>
    <mergeCell ref="B24:C24"/>
    <mergeCell ref="D24:G24"/>
    <mergeCell ref="H24:J24"/>
    <mergeCell ref="M24:Q24"/>
    <mergeCell ref="S24:Y24"/>
    <mergeCell ref="AA24:AE24"/>
    <mergeCell ref="P1:AA4"/>
    <mergeCell ref="AE3:AF18"/>
    <mergeCell ref="C4:D11"/>
    <mergeCell ref="F4:N7"/>
    <mergeCell ref="Q7:U10"/>
    <mergeCell ref="Y7:AA9"/>
    <mergeCell ref="G9:H16"/>
    <mergeCell ref="J9:M12"/>
    <mergeCell ref="Y10:AA13"/>
    <mergeCell ref="P11:T14"/>
  </mergeCells>
  <pageMargins left="0.78740157480314965" right="0.78740157480314965" top="0.78740157480314965" bottom="1.0340393700787402" header="0.78740157480314965" footer="0.78740157480314965"/>
  <pageSetup paperSize="9" scale="63" fitToHeight="0" orientation="portrait" r:id="rId1"/>
  <headerFooter alignWithMargins="0">
    <oddFooter xml:space="preserve">&amp;L&amp;"Arial"&amp;10 Emissão: 
02/10/2025 11:18:51 &amp;C&amp;R&amp;"Arial"&amp;10 Pág 
&amp;P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8</vt:i4>
      </vt:variant>
    </vt:vector>
  </HeadingPairs>
  <TitlesOfParts>
    <vt:vector size="14" baseType="lpstr">
      <vt:lpstr>PO - REFERENCIAL</vt:lpstr>
      <vt:lpstr>CFF - REFERENCIAL</vt:lpstr>
      <vt:lpstr>PO -  FORNECEDOR</vt:lpstr>
      <vt:lpstr>CFF - FORNECEDOR</vt:lpstr>
      <vt:lpstr>ORCAMENTO VIRTUAL - FDE</vt:lpstr>
      <vt:lpstr>Sheet1</vt:lpstr>
      <vt:lpstr>'CFF - FORNECEDOR'!Area_de_impressao</vt:lpstr>
      <vt:lpstr>'CFF - REFERENCIAL'!Area_de_impressao</vt:lpstr>
      <vt:lpstr>'PO -  FORNECEDOR'!Area_de_impressao</vt:lpstr>
      <vt:lpstr>'PO - REFERENCIAL'!Area_de_impressao</vt:lpstr>
      <vt:lpstr>'ORCAMENTO VIRTUAL - FDE'!Titulos_de_impressao</vt:lpstr>
      <vt:lpstr>'PO -  FORNECEDOR'!Titulos_de_impressao</vt:lpstr>
      <vt:lpstr>'PO - REFERENCIAL'!Titulos_de_impressao</vt:lpstr>
      <vt:lpstr>Sheet1!Titulos_de_impressao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Sanches</dc:creator>
  <cp:lastModifiedBy>Raphael Leal Sanches</cp:lastModifiedBy>
  <cp:lastPrinted>2026-08-19T14:52:24Z</cp:lastPrinted>
  <dcterms:created xsi:type="dcterms:W3CDTF">2025-06-04T12:05:18Z</dcterms:created>
  <dcterms:modified xsi:type="dcterms:W3CDTF">2026-08-19T14:52:50Z</dcterms:modified>
</cp:coreProperties>
</file>