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2025\1 - Processos Digitais\Protocolo_16406_ConstrucaoSanitarioseQuadraPoliesportiva-Educacao\"/>
    </mc:Choice>
  </mc:AlternateContent>
  <bookViews>
    <workbookView xWindow="0" yWindow="0" windowWidth="20490" windowHeight="7530" activeTab="3"/>
  </bookViews>
  <sheets>
    <sheet name="PO - REFERENCIAL" sheetId="1" r:id="rId1"/>
    <sheet name="CFF - REFERENCIAL" sheetId="3" r:id="rId2"/>
    <sheet name="PO -  FORNECEDOR" sheetId="2" r:id="rId3"/>
    <sheet name="CFF - FORNECEDOR" sheetId="4" r:id="rId4"/>
  </sheets>
  <definedNames>
    <definedName name="_xlnm.Print_Area" localSheetId="3">'CFF - FORNECEDOR'!$A$1:$AJ$35</definedName>
    <definedName name="_xlnm.Print_Area" localSheetId="1">'CFF - REFERENCIAL'!$A$1:$AJ$50</definedName>
    <definedName name="_xlnm.Print_Area" localSheetId="2">'PO -  FORNECEDOR'!$A$1:$P$112</definedName>
    <definedName name="_xlnm.Print_Area" localSheetId="0">'PO - REFERENCIAL'!$A$1:$P$125</definedName>
    <definedName name="_xlnm.Print_Titles" localSheetId="2">'PO -  FORNECEDOR'!$1:$21</definedName>
    <definedName name="_xlnm.Print_Titles" localSheetId="0">'PO - REFERENCIAL'!$1:$21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7" i="2" l="1"/>
  <c r="O29" i="2" l="1"/>
  <c r="O30" i="2"/>
  <c r="O31" i="2"/>
  <c r="O32" i="2"/>
  <c r="O33" i="2"/>
  <c r="O34" i="2"/>
  <c r="O36" i="2"/>
  <c r="O38" i="2"/>
  <c r="O39" i="2"/>
  <c r="O40" i="2"/>
  <c r="O41" i="2"/>
  <c r="O42" i="2"/>
  <c r="O43" i="2"/>
  <c r="O45" i="2"/>
  <c r="O46" i="2"/>
  <c r="O47" i="2"/>
  <c r="O49" i="2"/>
  <c r="O50" i="2"/>
  <c r="O51" i="2"/>
  <c r="O52" i="2"/>
  <c r="O53" i="2"/>
  <c r="O54" i="2"/>
  <c r="O55" i="2"/>
  <c r="O56" i="2"/>
  <c r="O58" i="2"/>
  <c r="O59" i="2"/>
  <c r="O61" i="2"/>
  <c r="O62" i="2"/>
  <c r="O63" i="2"/>
  <c r="O64" i="2"/>
  <c r="O66" i="2"/>
  <c r="O67" i="2"/>
  <c r="O68" i="2"/>
  <c r="O69" i="2"/>
  <c r="O70" i="2"/>
  <c r="O71" i="2"/>
  <c r="O72" i="2"/>
  <c r="O73" i="2"/>
  <c r="O74" i="2"/>
  <c r="O75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4" i="2"/>
  <c r="O95" i="2"/>
  <c r="O96" i="2"/>
  <c r="O97" i="2"/>
  <c r="O98" i="2"/>
  <c r="O26" i="2"/>
  <c r="O25" i="2"/>
  <c r="O24" i="2"/>
  <c r="O23" i="2"/>
  <c r="G39" i="3" l="1"/>
  <c r="G40" i="3"/>
  <c r="G41" i="3"/>
  <c r="G45" i="3"/>
  <c r="G46" i="3"/>
  <c r="G47" i="3"/>
  <c r="G38" i="3"/>
  <c r="B39" i="3"/>
  <c r="B40" i="3"/>
  <c r="B41" i="3"/>
  <c r="B45" i="3"/>
  <c r="B46" i="3"/>
  <c r="B38" i="3"/>
  <c r="O98" i="1" l="1"/>
  <c r="O97" i="1"/>
  <c r="O96" i="1"/>
  <c r="O95" i="1"/>
  <c r="O94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5" i="1"/>
  <c r="O74" i="1"/>
  <c r="O73" i="1"/>
  <c r="O72" i="1"/>
  <c r="O71" i="1"/>
  <c r="O70" i="1"/>
  <c r="O69" i="1"/>
  <c r="O68" i="1"/>
  <c r="O67" i="1"/>
  <c r="O66" i="1"/>
  <c r="O64" i="1"/>
  <c r="O63" i="1"/>
  <c r="O62" i="1"/>
  <c r="O61" i="1"/>
  <c r="O59" i="1"/>
  <c r="O58" i="1"/>
  <c r="O55" i="1"/>
  <c r="O54" i="1"/>
  <c r="O53" i="1"/>
  <c r="O52" i="1"/>
  <c r="O51" i="1"/>
  <c r="O50" i="1"/>
  <c r="O49" i="1"/>
  <c r="O47" i="1"/>
  <c r="O46" i="1"/>
  <c r="O45" i="1"/>
  <c r="O43" i="1"/>
  <c r="O42" i="1"/>
  <c r="O41" i="1"/>
  <c r="O40" i="1"/>
  <c r="O39" i="1"/>
  <c r="O38" i="1"/>
  <c r="O36" i="1"/>
  <c r="O34" i="1"/>
  <c r="O33" i="1"/>
  <c r="O32" i="1"/>
  <c r="O31" i="1"/>
  <c r="O30" i="1"/>
  <c r="O29" i="1"/>
  <c r="O27" i="1"/>
  <c r="O26" i="1"/>
  <c r="O25" i="1"/>
  <c r="O24" i="1"/>
  <c r="O23" i="1"/>
  <c r="AI32" i="4" l="1"/>
  <c r="B32" i="4"/>
  <c r="AI31" i="4"/>
  <c r="B31" i="4"/>
  <c r="AI30" i="4"/>
  <c r="B30" i="4"/>
  <c r="AI29" i="4"/>
  <c r="B29" i="4"/>
  <c r="AI28" i="4"/>
  <c r="B28" i="4"/>
  <c r="AI27" i="4"/>
  <c r="B27" i="4"/>
  <c r="AI26" i="4"/>
  <c r="B26" i="4"/>
  <c r="AI25" i="4"/>
  <c r="B25" i="4"/>
  <c r="AI24" i="4"/>
  <c r="B24" i="4"/>
  <c r="AI23" i="4"/>
  <c r="B23" i="4"/>
  <c r="AI22" i="4"/>
  <c r="B22" i="4"/>
  <c r="J21" i="4"/>
  <c r="M21" i="4" s="1"/>
  <c r="P21" i="4" s="1"/>
  <c r="S21" i="4" s="1"/>
  <c r="V21" i="4" s="1"/>
  <c r="Y21" i="4" s="1"/>
  <c r="AB21" i="4" s="1"/>
  <c r="AE21" i="4" s="1"/>
  <c r="AH21" i="4" s="1"/>
  <c r="AI23" i="3"/>
  <c r="B23" i="3"/>
  <c r="B24" i="3"/>
  <c r="B25" i="3"/>
  <c r="B26" i="3"/>
  <c r="B27" i="3"/>
  <c r="B28" i="3"/>
  <c r="B29" i="3"/>
  <c r="B30" i="3"/>
  <c r="B31" i="3"/>
  <c r="B32" i="3"/>
  <c r="B22" i="3"/>
  <c r="J21" i="3"/>
  <c r="M21" i="3" s="1"/>
  <c r="P21" i="3" s="1"/>
  <c r="S21" i="3" s="1"/>
  <c r="V21" i="3" s="1"/>
  <c r="Y21" i="3" s="1"/>
  <c r="AB21" i="3" s="1"/>
  <c r="AE21" i="3" s="1"/>
  <c r="AH21" i="3" s="1"/>
  <c r="N98" i="2" l="1"/>
  <c r="P98" i="2" s="1"/>
  <c r="N97" i="2"/>
  <c r="P97" i="2" s="1"/>
  <c r="N96" i="2"/>
  <c r="P96" i="2" s="1"/>
  <c r="N95" i="2"/>
  <c r="P95" i="2" s="1"/>
  <c r="N94" i="2"/>
  <c r="P94" i="2" s="1"/>
  <c r="N92" i="2"/>
  <c r="P92" i="2" s="1"/>
  <c r="N91" i="2"/>
  <c r="P91" i="2" s="1"/>
  <c r="N90" i="2"/>
  <c r="P90" i="2" s="1"/>
  <c r="N89" i="2"/>
  <c r="P89" i="2" s="1"/>
  <c r="N88" i="2"/>
  <c r="P88" i="2" s="1"/>
  <c r="N87" i="2"/>
  <c r="P87" i="2" s="1"/>
  <c r="N86" i="2"/>
  <c r="P86" i="2" s="1"/>
  <c r="N85" i="2"/>
  <c r="P85" i="2" s="1"/>
  <c r="N84" i="2"/>
  <c r="P84" i="2" s="1"/>
  <c r="N83" i="2"/>
  <c r="P83" i="2" s="1"/>
  <c r="N82" i="2"/>
  <c r="P82" i="2" s="1"/>
  <c r="N81" i="2"/>
  <c r="P81" i="2" s="1"/>
  <c r="N80" i="2"/>
  <c r="P80" i="2" s="1"/>
  <c r="N79" i="2"/>
  <c r="P79" i="2" s="1"/>
  <c r="N78" i="2"/>
  <c r="P78" i="2" s="1"/>
  <c r="N77" i="2"/>
  <c r="P77" i="2" s="1"/>
  <c r="N75" i="2"/>
  <c r="P75" i="2" s="1"/>
  <c r="N74" i="2"/>
  <c r="P74" i="2" s="1"/>
  <c r="N73" i="2"/>
  <c r="P73" i="2" s="1"/>
  <c r="N72" i="2"/>
  <c r="P72" i="2" s="1"/>
  <c r="N71" i="2"/>
  <c r="P71" i="2" s="1"/>
  <c r="N70" i="2"/>
  <c r="P70" i="2" s="1"/>
  <c r="N69" i="2"/>
  <c r="P69" i="2" s="1"/>
  <c r="N68" i="2"/>
  <c r="P68" i="2" s="1"/>
  <c r="N67" i="2"/>
  <c r="P67" i="2" s="1"/>
  <c r="N66" i="2"/>
  <c r="P66" i="2" s="1"/>
  <c r="N64" i="2"/>
  <c r="P64" i="2" s="1"/>
  <c r="N63" i="2"/>
  <c r="P63" i="2" s="1"/>
  <c r="N62" i="2"/>
  <c r="P62" i="2" s="1"/>
  <c r="N61" i="2"/>
  <c r="P61" i="2" s="1"/>
  <c r="N59" i="2"/>
  <c r="P59" i="2" s="1"/>
  <c r="N58" i="2"/>
  <c r="P58" i="2" s="1"/>
  <c r="N56" i="2"/>
  <c r="P56" i="2" s="1"/>
  <c r="N55" i="2"/>
  <c r="P55" i="2" s="1"/>
  <c r="N54" i="2"/>
  <c r="P54" i="2" s="1"/>
  <c r="N53" i="2"/>
  <c r="P53" i="2" s="1"/>
  <c r="N52" i="2"/>
  <c r="P52" i="2" s="1"/>
  <c r="N51" i="2"/>
  <c r="P51" i="2" s="1"/>
  <c r="N50" i="2"/>
  <c r="P50" i="2" s="1"/>
  <c r="N49" i="2"/>
  <c r="P49" i="2" s="1"/>
  <c r="N47" i="2"/>
  <c r="P47" i="2" s="1"/>
  <c r="N46" i="2"/>
  <c r="P46" i="2" s="1"/>
  <c r="N45" i="2"/>
  <c r="P45" i="2" s="1"/>
  <c r="N43" i="2"/>
  <c r="P43" i="2" s="1"/>
  <c r="N42" i="2"/>
  <c r="P42" i="2" s="1"/>
  <c r="N41" i="2"/>
  <c r="P41" i="2" s="1"/>
  <c r="N40" i="2"/>
  <c r="P40" i="2" s="1"/>
  <c r="N39" i="2"/>
  <c r="P39" i="2" s="1"/>
  <c r="N38" i="2"/>
  <c r="P38" i="2" s="1"/>
  <c r="N36" i="2"/>
  <c r="P36" i="2" s="1"/>
  <c r="P35" i="2" s="1"/>
  <c r="P103" i="2" s="1"/>
  <c r="C24" i="4" s="1"/>
  <c r="N34" i="2"/>
  <c r="P34" i="2" s="1"/>
  <c r="N33" i="2"/>
  <c r="P33" i="2" s="1"/>
  <c r="N32" i="2"/>
  <c r="P32" i="2" s="1"/>
  <c r="N31" i="2"/>
  <c r="P31" i="2" s="1"/>
  <c r="M30" i="2"/>
  <c r="N30" i="2" s="1"/>
  <c r="P30" i="2" s="1"/>
  <c r="N29" i="2"/>
  <c r="P29" i="2" s="1"/>
  <c r="N27" i="2"/>
  <c r="P27" i="2" s="1"/>
  <c r="N26" i="2"/>
  <c r="P26" i="2" s="1"/>
  <c r="N25" i="2"/>
  <c r="P25" i="2" s="1"/>
  <c r="N24" i="2"/>
  <c r="P24" i="2" s="1"/>
  <c r="N23" i="2"/>
  <c r="P23" i="2" s="1"/>
  <c r="R24" i="4" l="1"/>
  <c r="U24" i="4"/>
  <c r="L24" i="4"/>
  <c r="X24" i="4"/>
  <c r="F24" i="4"/>
  <c r="AD24" i="4"/>
  <c r="I24" i="4"/>
  <c r="AG24" i="4"/>
  <c r="O24" i="4"/>
  <c r="AA24" i="4"/>
  <c r="P57" i="2"/>
  <c r="P107" i="2" s="1"/>
  <c r="C28" i="4" s="1"/>
  <c r="P60" i="2"/>
  <c r="P108" i="2" s="1"/>
  <c r="C29" i="4" s="1"/>
  <c r="P28" i="2"/>
  <c r="P102" i="2" s="1"/>
  <c r="C23" i="4" s="1"/>
  <c r="P48" i="2"/>
  <c r="P106" i="2" s="1"/>
  <c r="C27" i="4" s="1"/>
  <c r="P22" i="2"/>
  <c r="P93" i="2"/>
  <c r="P111" i="2" s="1"/>
  <c r="C32" i="4" s="1"/>
  <c r="P37" i="2"/>
  <c r="P104" i="2" s="1"/>
  <c r="C25" i="4" s="1"/>
  <c r="P76" i="2"/>
  <c r="P110" i="2" s="1"/>
  <c r="C31" i="4" s="1"/>
  <c r="P65" i="2"/>
  <c r="P109" i="2" s="1"/>
  <c r="C30" i="4" s="1"/>
  <c r="P44" i="2"/>
  <c r="P105" i="2" s="1"/>
  <c r="C26" i="4" s="1"/>
  <c r="N24" i="1"/>
  <c r="P24" i="1" s="1"/>
  <c r="N25" i="1"/>
  <c r="N26" i="1"/>
  <c r="N27" i="1"/>
  <c r="N29" i="1"/>
  <c r="N31" i="1"/>
  <c r="N32" i="1"/>
  <c r="N33" i="1"/>
  <c r="N34" i="1"/>
  <c r="N36" i="1"/>
  <c r="P36" i="1" s="1"/>
  <c r="P35" i="1" s="1"/>
  <c r="P103" i="1" s="1"/>
  <c r="C24" i="3" s="1"/>
  <c r="N38" i="1"/>
  <c r="N39" i="1"/>
  <c r="N40" i="1"/>
  <c r="N41" i="1"/>
  <c r="N42" i="1"/>
  <c r="N43" i="1"/>
  <c r="N45" i="1"/>
  <c r="N46" i="1"/>
  <c r="N47" i="1"/>
  <c r="N49" i="1"/>
  <c r="N50" i="1"/>
  <c r="N51" i="1"/>
  <c r="N52" i="1"/>
  <c r="N53" i="1"/>
  <c r="N54" i="1"/>
  <c r="N55" i="1"/>
  <c r="N56" i="1"/>
  <c r="N58" i="1"/>
  <c r="N59" i="1"/>
  <c r="N61" i="1"/>
  <c r="N62" i="1"/>
  <c r="N63" i="1"/>
  <c r="N64" i="1"/>
  <c r="N66" i="1"/>
  <c r="N67" i="1"/>
  <c r="N68" i="1"/>
  <c r="N69" i="1"/>
  <c r="N70" i="1"/>
  <c r="N71" i="1"/>
  <c r="N72" i="1"/>
  <c r="N73" i="1"/>
  <c r="N74" i="1"/>
  <c r="N75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4" i="1"/>
  <c r="N95" i="1"/>
  <c r="N96" i="1"/>
  <c r="N97" i="1"/>
  <c r="N98" i="1"/>
  <c r="N23" i="1"/>
  <c r="O24" i="3" l="1"/>
  <c r="I24" i="3"/>
  <c r="U24" i="3"/>
  <c r="L24" i="3"/>
  <c r="AA24" i="3"/>
  <c r="AD24" i="3"/>
  <c r="R24" i="3"/>
  <c r="AG24" i="3"/>
  <c r="X24" i="3"/>
  <c r="O32" i="4"/>
  <c r="U32" i="4"/>
  <c r="L32" i="4"/>
  <c r="AA32" i="4"/>
  <c r="I32" i="4"/>
  <c r="X32" i="4"/>
  <c r="AG32" i="4"/>
  <c r="R32" i="4"/>
  <c r="F32" i="4"/>
  <c r="AD32" i="4"/>
  <c r="F31" i="4"/>
  <c r="I31" i="4"/>
  <c r="U31" i="4"/>
  <c r="AA31" i="4"/>
  <c r="AG31" i="4"/>
  <c r="AD31" i="4"/>
  <c r="O31" i="4"/>
  <c r="X31" i="4"/>
  <c r="R31" i="4"/>
  <c r="L31" i="4"/>
  <c r="R30" i="4"/>
  <c r="X30" i="4"/>
  <c r="AA30" i="4"/>
  <c r="U30" i="4"/>
  <c r="I30" i="4"/>
  <c r="AG30" i="4"/>
  <c r="AD30" i="4"/>
  <c r="F30" i="4"/>
  <c r="O30" i="4"/>
  <c r="L30" i="4"/>
  <c r="AG29" i="4"/>
  <c r="AD29" i="4"/>
  <c r="L29" i="4"/>
  <c r="R29" i="4"/>
  <c r="U29" i="4"/>
  <c r="O29" i="4"/>
  <c r="AA29" i="4"/>
  <c r="F29" i="4"/>
  <c r="X29" i="4"/>
  <c r="I29" i="4"/>
  <c r="AA28" i="4"/>
  <c r="U28" i="4"/>
  <c r="L28" i="4"/>
  <c r="F28" i="4"/>
  <c r="X28" i="4"/>
  <c r="AG28" i="4"/>
  <c r="AD28" i="4"/>
  <c r="I28" i="4"/>
  <c r="O28" i="4"/>
  <c r="R28" i="4"/>
  <c r="F27" i="4"/>
  <c r="AA27" i="4"/>
  <c r="R27" i="4"/>
  <c r="X27" i="4"/>
  <c r="AD27" i="4"/>
  <c r="AG27" i="4"/>
  <c r="O27" i="4"/>
  <c r="U27" i="4"/>
  <c r="L27" i="4"/>
  <c r="I27" i="4"/>
  <c r="U26" i="4"/>
  <c r="I26" i="4"/>
  <c r="AD26" i="4"/>
  <c r="X26" i="4"/>
  <c r="AG26" i="4"/>
  <c r="O26" i="4"/>
  <c r="F26" i="4"/>
  <c r="L26" i="4"/>
  <c r="R26" i="4"/>
  <c r="AA26" i="4"/>
  <c r="U25" i="4"/>
  <c r="R25" i="4"/>
  <c r="L25" i="4"/>
  <c r="F25" i="4"/>
  <c r="O25" i="4"/>
  <c r="X25" i="4"/>
  <c r="AG25" i="4"/>
  <c r="AD25" i="4"/>
  <c r="AA25" i="4"/>
  <c r="I25" i="4"/>
  <c r="AJ24" i="4"/>
  <c r="U23" i="4"/>
  <c r="AA23" i="4"/>
  <c r="AG23" i="4"/>
  <c r="AD23" i="4"/>
  <c r="F23" i="4"/>
  <c r="O23" i="4"/>
  <c r="R23" i="4"/>
  <c r="X23" i="4"/>
  <c r="L23" i="4"/>
  <c r="I23" i="4"/>
  <c r="P101" i="2"/>
  <c r="P19" i="2"/>
  <c r="P99" i="2"/>
  <c r="P88" i="1"/>
  <c r="P87" i="1"/>
  <c r="P89" i="1"/>
  <c r="P90" i="1"/>
  <c r="P91" i="1"/>
  <c r="P92" i="1"/>
  <c r="P94" i="1"/>
  <c r="P95" i="1"/>
  <c r="P96" i="1"/>
  <c r="P97" i="1"/>
  <c r="P98" i="1"/>
  <c r="P73" i="1"/>
  <c r="P67" i="1"/>
  <c r="P61" i="1"/>
  <c r="P55" i="1"/>
  <c r="P62" i="1"/>
  <c r="P63" i="1"/>
  <c r="P64" i="1"/>
  <c r="P66" i="1"/>
  <c r="P68" i="1"/>
  <c r="P69" i="1"/>
  <c r="P70" i="1"/>
  <c r="P71" i="1"/>
  <c r="P72" i="1"/>
  <c r="P74" i="1"/>
  <c r="P75" i="1"/>
  <c r="P77" i="1"/>
  <c r="P78" i="1"/>
  <c r="P79" i="1"/>
  <c r="P80" i="1"/>
  <c r="P81" i="1"/>
  <c r="P82" i="1"/>
  <c r="P83" i="1"/>
  <c r="P84" i="1"/>
  <c r="P85" i="1"/>
  <c r="P86" i="1"/>
  <c r="AJ32" i="4" l="1"/>
  <c r="AJ31" i="4"/>
  <c r="AJ30" i="4"/>
  <c r="AJ29" i="4"/>
  <c r="AJ28" i="4"/>
  <c r="AJ27" i="4"/>
  <c r="AJ26" i="4"/>
  <c r="AJ25" i="4"/>
  <c r="AJ23" i="4"/>
  <c r="P112" i="2"/>
  <c r="C22" i="4"/>
  <c r="K16" i="2"/>
  <c r="P18" i="2"/>
  <c r="K18" i="2" s="1"/>
  <c r="K17" i="2"/>
  <c r="P93" i="1"/>
  <c r="P111" i="1" s="1"/>
  <c r="C32" i="3" s="1"/>
  <c r="P60" i="1"/>
  <c r="P108" i="1" s="1"/>
  <c r="C29" i="3" s="1"/>
  <c r="P76" i="1"/>
  <c r="P110" i="1" s="1"/>
  <c r="C31" i="3" s="1"/>
  <c r="P65" i="1"/>
  <c r="P109" i="1" s="1"/>
  <c r="C30" i="3" s="1"/>
  <c r="P58" i="1"/>
  <c r="P59" i="1"/>
  <c r="P46" i="1"/>
  <c r="P47" i="1"/>
  <c r="P49" i="1"/>
  <c r="P50" i="1"/>
  <c r="P51" i="1"/>
  <c r="P52" i="1"/>
  <c r="P53" i="1"/>
  <c r="P54" i="1"/>
  <c r="P56" i="1"/>
  <c r="P38" i="1"/>
  <c r="P39" i="1"/>
  <c r="P40" i="1"/>
  <c r="P41" i="1"/>
  <c r="P42" i="1"/>
  <c r="P43" i="1"/>
  <c r="P45" i="1"/>
  <c r="M30" i="1"/>
  <c r="P25" i="1"/>
  <c r="P26" i="1"/>
  <c r="P27" i="1"/>
  <c r="P29" i="1"/>
  <c r="P31" i="1"/>
  <c r="P32" i="1"/>
  <c r="P33" i="1"/>
  <c r="P34" i="1"/>
  <c r="P23" i="1"/>
  <c r="O32" i="3" l="1"/>
  <c r="AA32" i="3"/>
  <c r="I32" i="3"/>
  <c r="R32" i="3"/>
  <c r="X32" i="3"/>
  <c r="U32" i="3"/>
  <c r="AD32" i="3"/>
  <c r="AG32" i="3"/>
  <c r="L32" i="3"/>
  <c r="R31" i="3"/>
  <c r="AA31" i="3"/>
  <c r="AG31" i="3"/>
  <c r="X31" i="3"/>
  <c r="L31" i="3"/>
  <c r="U31" i="3"/>
  <c r="I31" i="3"/>
  <c r="O31" i="3"/>
  <c r="AD31" i="3"/>
  <c r="O30" i="3"/>
  <c r="AG30" i="3"/>
  <c r="R30" i="3"/>
  <c r="X30" i="3"/>
  <c r="AD30" i="3"/>
  <c r="U30" i="3"/>
  <c r="AA30" i="3"/>
  <c r="L30" i="3"/>
  <c r="I30" i="3"/>
  <c r="U29" i="3"/>
  <c r="O29" i="3"/>
  <c r="X29" i="3"/>
  <c r="AG29" i="3"/>
  <c r="R29" i="3"/>
  <c r="AA29" i="3"/>
  <c r="AD29" i="3"/>
  <c r="I29" i="3"/>
  <c r="L29" i="3"/>
  <c r="AA22" i="4"/>
  <c r="AA33" i="4" s="1"/>
  <c r="O22" i="4"/>
  <c r="O33" i="4" s="1"/>
  <c r="R22" i="4"/>
  <c r="R33" i="4" s="1"/>
  <c r="L22" i="4"/>
  <c r="L33" i="4" s="1"/>
  <c r="I22" i="4"/>
  <c r="I33" i="4" s="1"/>
  <c r="AD22" i="4"/>
  <c r="AD33" i="4" s="1"/>
  <c r="F22" i="4"/>
  <c r="AG22" i="4"/>
  <c r="AG33" i="4" s="1"/>
  <c r="X22" i="4"/>
  <c r="X33" i="4" s="1"/>
  <c r="C33" i="4"/>
  <c r="D22" i="4" s="1"/>
  <c r="U22" i="4"/>
  <c r="U33" i="4" s="1"/>
  <c r="P22" i="1"/>
  <c r="P37" i="1"/>
  <c r="P104" i="1" s="1"/>
  <c r="C25" i="3" s="1"/>
  <c r="P57" i="1"/>
  <c r="P107" i="1" s="1"/>
  <c r="C28" i="3" s="1"/>
  <c r="P44" i="1"/>
  <c r="P105" i="1" s="1"/>
  <c r="C26" i="3" s="1"/>
  <c r="P48" i="1"/>
  <c r="P106" i="1" s="1"/>
  <c r="C27" i="3" s="1"/>
  <c r="N30" i="1"/>
  <c r="P30" i="1" s="1"/>
  <c r="P28" i="1" s="1"/>
  <c r="U28" i="3" l="1"/>
  <c r="R28" i="3"/>
  <c r="O28" i="3"/>
  <c r="AG28" i="3"/>
  <c r="X28" i="3"/>
  <c r="I28" i="3"/>
  <c r="AA28" i="3"/>
  <c r="L28" i="3"/>
  <c r="AD28" i="3"/>
  <c r="L27" i="3"/>
  <c r="X27" i="3"/>
  <c r="I27" i="3"/>
  <c r="U27" i="3"/>
  <c r="R27" i="3"/>
  <c r="AD27" i="3"/>
  <c r="AG27" i="3"/>
  <c r="AA27" i="3"/>
  <c r="O27" i="3"/>
  <c r="U26" i="3"/>
  <c r="AD26" i="3"/>
  <c r="I26" i="3"/>
  <c r="AG26" i="3"/>
  <c r="AA26" i="3"/>
  <c r="R26" i="3"/>
  <c r="X26" i="3"/>
  <c r="O26" i="3"/>
  <c r="L26" i="3"/>
  <c r="O25" i="3"/>
  <c r="L25" i="3"/>
  <c r="AG25" i="3"/>
  <c r="R25" i="3"/>
  <c r="X25" i="3"/>
  <c r="U25" i="3"/>
  <c r="AD25" i="3"/>
  <c r="AA25" i="3"/>
  <c r="I25" i="3"/>
  <c r="P101" i="1"/>
  <c r="P99" i="1"/>
  <c r="T33" i="4"/>
  <c r="AF33" i="4"/>
  <c r="AC33" i="4"/>
  <c r="K33" i="4"/>
  <c r="W33" i="4"/>
  <c r="Z33" i="4"/>
  <c r="H33" i="4"/>
  <c r="AJ22" i="4"/>
  <c r="F33" i="4"/>
  <c r="I34" i="4" s="1"/>
  <c r="L34" i="4" s="1"/>
  <c r="O34" i="4" s="1"/>
  <c r="R34" i="4" s="1"/>
  <c r="U34" i="4" s="1"/>
  <c r="X34" i="4" s="1"/>
  <c r="AA34" i="4" s="1"/>
  <c r="AD34" i="4" s="1"/>
  <c r="AG34" i="4" s="1"/>
  <c r="Q33" i="4"/>
  <c r="D26" i="4"/>
  <c r="D29" i="4"/>
  <c r="D28" i="4"/>
  <c r="D31" i="4"/>
  <c r="D27" i="4"/>
  <c r="D32" i="4"/>
  <c r="D30" i="4"/>
  <c r="D23" i="4"/>
  <c r="D25" i="4"/>
  <c r="D24" i="4"/>
  <c r="N33" i="4"/>
  <c r="P102" i="1"/>
  <c r="C23" i="3" s="1"/>
  <c r="P19" i="1"/>
  <c r="P18" i="1" s="1"/>
  <c r="K18" i="1" s="1"/>
  <c r="U23" i="3" l="1"/>
  <c r="AA23" i="3"/>
  <c r="AG23" i="3"/>
  <c r="L23" i="3"/>
  <c r="O23" i="3"/>
  <c r="AD23" i="3"/>
  <c r="R23" i="3"/>
  <c r="X23" i="3"/>
  <c r="F23" i="3"/>
  <c r="I23" i="3"/>
  <c r="C22" i="3"/>
  <c r="P112" i="1"/>
  <c r="AJ33" i="4"/>
  <c r="E33" i="4"/>
  <c r="AI33" i="4" s="1"/>
  <c r="K16" i="1"/>
  <c r="K17" i="1"/>
  <c r="AI24" i="3"/>
  <c r="F24" i="3"/>
  <c r="AJ24" i="3" s="1"/>
  <c r="AI25" i="3"/>
  <c r="F25" i="3"/>
  <c r="AJ25" i="3" s="1"/>
  <c r="AI26" i="3"/>
  <c r="F26" i="3"/>
  <c r="AJ26" i="3" s="1"/>
  <c r="AI27" i="3"/>
  <c r="F27" i="3"/>
  <c r="AJ23" i="3" l="1"/>
  <c r="R22" i="3"/>
  <c r="R33" i="3" s="1"/>
  <c r="F22" i="3"/>
  <c r="C33" i="3"/>
  <c r="D22" i="3" s="1"/>
  <c r="AA22" i="3"/>
  <c r="AA33" i="3" s="1"/>
  <c r="AG22" i="3"/>
  <c r="AG33" i="3" s="1"/>
  <c r="I22" i="3"/>
  <c r="I33" i="3" s="1"/>
  <c r="U22" i="3"/>
  <c r="U33" i="3" s="1"/>
  <c r="X22" i="3"/>
  <c r="X33" i="3" s="1"/>
  <c r="AD22" i="3"/>
  <c r="AD33" i="3" s="1"/>
  <c r="O22" i="3"/>
  <c r="O33" i="3" s="1"/>
  <c r="H34" i="4"/>
  <c r="K34" i="4" s="1"/>
  <c r="N34" i="4" s="1"/>
  <c r="Q34" i="4" s="1"/>
  <c r="T34" i="4" s="1"/>
  <c r="W34" i="4" s="1"/>
  <c r="Z34" i="4" s="1"/>
  <c r="AC34" i="4" s="1"/>
  <c r="AF34" i="4" s="1"/>
  <c r="AJ27" i="3"/>
  <c r="AI28" i="3"/>
  <c r="F28" i="3"/>
  <c r="AJ28" i="3" s="1"/>
  <c r="AI29" i="3"/>
  <c r="F29" i="3"/>
  <c r="AJ29" i="3" s="1"/>
  <c r="AI30" i="3"/>
  <c r="F30" i="3"/>
  <c r="AJ30" i="3" s="1"/>
  <c r="AI31" i="3"/>
  <c r="F31" i="3"/>
  <c r="AJ31" i="3" s="1"/>
  <c r="AI32" i="3"/>
  <c r="F32" i="3"/>
  <c r="AJ32" i="3" s="1"/>
  <c r="T33" i="3" l="1"/>
  <c r="AF33" i="3"/>
  <c r="H33" i="3"/>
  <c r="Z33" i="3"/>
  <c r="AC33" i="3"/>
  <c r="W33" i="3"/>
  <c r="N33" i="3"/>
  <c r="Q33" i="3"/>
  <c r="D31" i="3"/>
  <c r="D26" i="3"/>
  <c r="D30" i="3"/>
  <c r="D23" i="3"/>
  <c r="D32" i="3"/>
  <c r="D27" i="3"/>
  <c r="D29" i="3"/>
  <c r="D25" i="3"/>
  <c r="D24" i="3"/>
  <c r="D28" i="3"/>
  <c r="F33" i="3"/>
  <c r="E33" i="3" s="1"/>
  <c r="AI22" i="3"/>
  <c r="L22" i="3"/>
  <c r="AJ22" i="3" s="1"/>
  <c r="H34" i="3" l="1"/>
  <c r="I34" i="3"/>
  <c r="L33" i="3"/>
  <c r="L34" i="3" l="1"/>
  <c r="O34" i="3" s="1"/>
  <c r="R34" i="3" s="1"/>
  <c r="U34" i="3" s="1"/>
  <c r="X34" i="3" s="1"/>
  <c r="AA34" i="3" s="1"/>
  <c r="AD34" i="3" s="1"/>
  <c r="AG34" i="3" s="1"/>
  <c r="AJ33" i="3"/>
  <c r="K33" i="3"/>
  <c r="AI33" i="3" l="1"/>
  <c r="K34" i="3"/>
  <c r="N34" i="3" s="1"/>
  <c r="Q34" i="3" s="1"/>
  <c r="T34" i="3" s="1"/>
  <c r="W34" i="3" s="1"/>
  <c r="Z34" i="3" s="1"/>
  <c r="AC34" i="3" s="1"/>
  <c r="AF34" i="3" s="1"/>
</calcChain>
</file>

<file path=xl/sharedStrings.xml><?xml version="1.0" encoding="utf-8"?>
<sst xmlns="http://schemas.openxmlformats.org/spreadsheetml/2006/main" count="491" uniqueCount="145">
  <si>
    <t>SINAPI - Sistema Nacional de Pesquisa de Custos e Índices da Construção Civil</t>
  </si>
  <si>
    <t>RELATÓRIO DE CUSTOS DE COMPOSIÇÕES</t>
  </si>
  <si>
    <t>Localidade: SAO PAULO - SP</t>
  </si>
  <si>
    <t>Mês de Referência: 04/2025</t>
  </si>
  <si>
    <t>Data de emissão: 09/05/2025</t>
  </si>
  <si>
    <t>TAPUME COM COMPENSADO DE MADEIRA. AF_03/2024</t>
  </si>
  <si>
    <t>M2</t>
  </si>
  <si>
    <t>SEM desoneração</t>
  </si>
  <si>
    <t>COM desoneração</t>
  </si>
  <si>
    <t>Unid.</t>
  </si>
  <si>
    <t>Descrição da Composição</t>
  </si>
  <si>
    <t>Código</t>
  </si>
  <si>
    <t>QUANT.</t>
  </si>
  <si>
    <t>BDI %</t>
  </si>
  <si>
    <t>VALOR TOTAL</t>
  </si>
  <si>
    <t>VALOR TOTAL + BDI</t>
  </si>
  <si>
    <t>FORNECIMENTO E INSTALAÇÃO DE PLACA DE OBRA COM CHAPA GALVANIZADA E ESTRUTURA DE MADEIRA.
AF_03/2022_PS</t>
  </si>
  <si>
    <t>RECUSOS PROPRIOS</t>
  </si>
  <si>
    <t>EMENDA PARLAMENTAR - REPASSE</t>
  </si>
  <si>
    <t>VALOR TOTAL DA OBRA</t>
  </si>
  <si>
    <t>DEMOLIÇÃO DE LAJES, EM CONCRETO ARMADO, DE FORMA MANUAL, SEM REAPROVEITAMENTO. AF_09/2023 M3</t>
  </si>
  <si>
    <t>M3</t>
  </si>
  <si>
    <t>REVOLVIMENTO E LIMPEZA MANUAL DE SOLO. AF_07/2024</t>
  </si>
  <si>
    <t>LOCAÇÃO CONVENCIONAL DE OBRA, UTILIZANDO GABARITO DE TÁBUAS CORRIDAS PONTALETADAS A CADA
2,00M - 2 UTILIZAÇÕES. AF_03/2024</t>
  </si>
  <si>
    <t>M</t>
  </si>
  <si>
    <t>INICIO E APOIO DE OBRA</t>
  </si>
  <si>
    <t>INFRAESTRUTURA</t>
  </si>
  <si>
    <t>ESCAVAÇÃO MANUAL DE VALA. AF_09/2024</t>
  </si>
  <si>
    <t>REATERRO MANUAL DE VALAS, COM PLACA VIBRATÓRIA. AF_08/2023</t>
  </si>
  <si>
    <t>ESTACA BROCA DE CONCRETO, DIÂMETRO DE 20CM, ESCAVAÇÃO MANUAL COM TRADO CONCHA, COM
ARMADURA DE ARRANQUE. AF_05/2020</t>
  </si>
  <si>
    <t>FABRICAÇÃO, MONTAGEM E DESMONTAGEM DE FÔRMA PARA VIGA BALDRAME, EM CHAPA DE MADEIRA
COMPENSADA RESINADA, E=17 MM, 2 UTILIZAÇÕES. AF_01/2024</t>
  </si>
  <si>
    <t>ARMAÇÃO DE SAPATA ISOLADA, VIGA BALDRAME E SAPATA CORRIDA UTILIZANDO AÇO CA-50 DE 8 MM -
MONTAGEM. AF_01/2024</t>
  </si>
  <si>
    <t>KG</t>
  </si>
  <si>
    <t>CONCRETAGEM DE BLOCO DE COROAMENTO OU VIGA BALDRAME, FCK 30 MPA, COM USO DE BOMBA -
LANÇAMENTO, ADENSAMENTO E ACABAMENTO. AF_01/2024</t>
  </si>
  <si>
    <t>IMPERMEABILIZAÇÃO</t>
  </si>
  <si>
    <t>IMPERMEABILIZAÇÃO DE SUPERFÍCIE COM ARGAMASSA POLIMÉRICA / MEMBRANA ACRÍLICA, 3 DEMÃOS.
AF_09/2023</t>
  </si>
  <si>
    <t>SUPERESTRUTURA</t>
  </si>
  <si>
    <t>FABRICAÇÃO DE FÔRMA PARA PILARES E ESTRUTURAS SIMILARES, EM MADEIRA SERRADA, E=25 MM. AF_09/2020</t>
  </si>
  <si>
    <t>ARMAÇÃO DE ESTRUTURAS DIVERSAS DE CONCRETO ARMADO, EXCETO VIGAS, PILARES, LAJES E FUNDAÇÕES,
UTILIZANDO AÇO CA-50 DE 8,0 MM - MONTAGEM. AF_06/2022</t>
  </si>
  <si>
    <t>CONCRETAGEM DE PILARES, FCK = 25 MPA, COM USO DE BOMBA - LANÇAMENTO, ADENSAMENTO E
ACABAMENTO. AF_02/2022_PS</t>
  </si>
  <si>
    <t>CONCRETAGEM DE VIGAS E LAJES, FCK=25 MPA, PARA LAJES MACIÇAS OU NERVURADAS COM USO DE BOMBA -
LANÇAMENTO, ADENSAMENTO E ACABAMENTO. AF_02/2022_PS</t>
  </si>
  <si>
    <t>FABRICAÇÃO DE FÔRMA PARA VIGAS, EM CHAPA DE MADEIRA COMPENSADA PLASTIFICADA, E = 18 MM.
AF_09/2020</t>
  </si>
  <si>
    <t>ALVENARIA E ELEMENTOS DIVISORES</t>
  </si>
  <si>
    <t>ALVENARIA DE VEDAÇÃO DE BLOCOS CERÂMICOS FURADOS NA HORIZONTAL DE 11,5X19X19 CM (ESPESSURA
11,5 CM) E ARGAMASSA DE ASSENTAMENTO COM PREPARO EM BETONEIRA. AF_12/2021</t>
  </si>
  <si>
    <t>DIVISORIA SANITÁRIA, TIPO CABINE, EM PAINEL DE GRANILITE, ESP = 3CM, ASSENTADO COM ARGAMASSA
COLANTE AC III-E, EXCLUSIVE FERRAGENS. AF_01/2021</t>
  </si>
  <si>
    <t>FORRO EM DRYWALL, PARA AMBIENTES COMERCIAIS, INCLUSIVE ESTRUTURA BIRECIONAL DE FIXAÇÃO.
AF_08/2023_PS</t>
  </si>
  <si>
    <t>CHAPISCO APLICADO EM ALVENARIA (COM PRESENÇA DE VÃOS) E ESTRUTURAS DE CONCRETO DE FACHADA,
COM COLHER DE PEDREIRO. ARGAMASSA TRAÇO 1:3 COM PREPARO EM BETONEIRA 400L. AF_10/2022</t>
  </si>
  <si>
    <t>EMBOÇO OU MASSA ÚNICA EM ARGAMASSA INDUSTRIALIZADA, PREPARO MECÂNICA E APLICAÇÃO COM
EQUIPAMENTO DE MISTURA E PROJEÇÃO DE 1,5 M3/H DE ARGAMASSA EM PANOS DE FACHADA SEM PRESENÇA DE
VÃOS, ESPESSURA DE 25 MM, ACESSO POR ANDAIME. AF_08/2022</t>
  </si>
  <si>
    <t>REBOCO OU MASSA ÚNICA EM ARGAMASSA TRAÇO 1:2:8, PREPARO MECÂNICA COM BETONEIRA 400 L,
APLICADA COM PROJETOR TIPO CANEQUINHA EM PANOS DE FACHADA SEM PRESENÇA DE VÃOS, ESPESSURA DE 25
MM, ACESSO POR ANDAIME. AF_08/2022</t>
  </si>
  <si>
    <t>REVESTIMENTO CERÂMICO PARA PAREDES INTERNAS COM PLACAS TIPO ESMALTADA DE DIMENSÕES 33X45 CM
APLICADAS A MEIA ALTURA DAS PAREDES. AF_02/2023_PE</t>
  </si>
  <si>
    <t>PISOS E REVESTIMENTOS</t>
  </si>
  <si>
    <t>REVESTIMENTO CERÂMICO PARA PISO COM PLACAS TIPO PORCELANATO DE DIMENSÕES 80X80 CM APLICADA EM
AMBIENTES DE ÁREA MAIOR QUE 10 M². AF_02/2023_PE</t>
  </si>
  <si>
    <t>EXECUÇÃO DE PASSEIO (CALÇADA) OU PISO DE CONCRETO COM CONCRETO MOLDADO IN LOCO, USINADO,
ACABAMENTO CONVENCIONAL, ESPESSURA 6 CM, ARMADO. AF_08/2022</t>
  </si>
  <si>
    <t>PISO MODULAR DE POLIPROPILENO PARA QUADRA POLIESPORTIVA - FORNECIMENTO E INSTALAÇÃO. AF_03/2022</t>
  </si>
  <si>
    <t>SISTEMA DE COBERTURA</t>
  </si>
  <si>
    <t>TELHAMENTO COM TELHA METÁLICA TERMOACÚSTICA E = 30 MM, COM ATÉ 2 ÁGUAS, INCLUSO IÇAMENTO.
AF_07/2019</t>
  </si>
  <si>
    <t>RUFO EM CHAPA DE AÇO GALVANIZADO NÚMERO 24, CORTE DE 25 CM, INCLUSO TRANSPORTE VERTICAL.
AF_07/2019</t>
  </si>
  <si>
    <t>ARGAMASSA TRAÇO 1:3 (EM VOLUME DE CIMENTO E AREIA MÉDIA ÚMIDA) PARA CONTRAPISO, PREPARO
MECÂNICO COM BETONEIRA 600 L. AF_08/2019</t>
  </si>
  <si>
    <t>ESQUADRIAS</t>
  </si>
  <si>
    <t>PORTA DE ALUMÍNIO DE ABRIR COM LAMBRI, COM GUARNIÇÃO, FIXAÇÃO COM PARAFUSOS - FORNECIMENTO E
INSTALAÇÃO. AF_12/2019</t>
  </si>
  <si>
    <t>JANELA DE ALUMÍNIO DE CORRER COM 2 FOLHAS PARA VIDROS (VIDROS INCLUSOS), BATENTE/ REQUADRO 6 A 14
CM, ACABAMENTO COM ACETATO OU BRILHANTE, FIXAÇÃO COM PARAFUSO, SEM GUARNIÇÃO/ ALIZAR,
DIMENSÕES 100X120 CM, VEDAÇÃO COM SILICONE, EXCLUSIVE CONTRAMARCO - FORNECIMENTO E
INSTALAÇÃO. AF_11/2024</t>
  </si>
  <si>
    <t>JANELA DE ALUMÍNIO DE CORRER COM 3 FOLHAS (2 VENEZIANAS E 1 FOLHA PARA VIDRO,VIDRO INCLUSO),
BATENTE/ REQUADRO 6 A 14 CM, SEM ACABAMENTO, FIXAÇÃO COM PARAFUSO, SEM GUARNIÇÃO/ ALIZAR,
DIMENSÕES 100X120 CM, VEDAÇÃO COM SILICONE, EXCLUSIVE CONTRAMARCO - FORNECIMENTO E
INSTALAÇÃO. AF_11/2024</t>
  </si>
  <si>
    <t>ELETRICA</t>
  </si>
  <si>
    <t>QUADRO DE DISTRIBUIÇÃO DE ENERGIA EM CHAPA DE AÇO GALVANIZADO, DE EMBUTIR, COM BARRAMENTO
TRIFÁSICO, PARA 12 DISJUNTORES DIN 100A - FORNECIMENTO E INSTALAÇÃO. AF_10/2020</t>
  </si>
  <si>
    <t>DISJUNTOR TRIPOLAR TIPO NEMA, CORRENTE NOMINAL DE 60 ATÉ 100A - FORNECIMENTO E INSTALAÇÃO.
AF_10/2020</t>
  </si>
  <si>
    <t>DISJUNTOR TRIPOLAR TIPO DIN, CORRENTE NOMINAL DE 32A - FORNECIMENTO E INSTALAÇÃO. AF_10/2020</t>
  </si>
  <si>
    <t>ELETRODUTO FLEXÍVEL CORRUGADO, PEAD, DN 50 (1 1/2"), PARA REDE ENTERRADA DE DISTRIBUIÇÃO DE ENERGIA
ELÉTRICA - FORNECIMENTO E INSTALAÇÃO. AF_12/2021</t>
  </si>
  <si>
    <t>CABO DE COBRE FLEXÍVEL ISOLADO, 16 MM², ANTI-CHAMA 0,6/1,0 KV, PARA CIRCUITOS TERMINAIS -
FORNECIMENTO E INSTALAÇÃO. AF_03/2023</t>
  </si>
  <si>
    <t>CABO DE COBRE FLEXÍVEL ISOLADO, 4 MM², ANTI-CHAMA 0,6/1,0 KV, PARA CIRCUITOS TERMINAIS -
FORNECIMENTO E INSTALAÇÃO. AF_03/2023</t>
  </si>
  <si>
    <t>CABO DE COBRE FLEXÍVEL ISOLADO, 2,5 MM², ANTI-CHAMA 450/750 V, PARA CIRCUITOS TERMINAIS -
FORNECIMENTO E INSTALAÇÃO. AF_03/2023</t>
  </si>
  <si>
    <t>INTERRUPTOR SIMPLES (1 MÓDULO) COM 1 TOMADA DE EMBUTIR 2P+T 10 A, SEM SUPORTE E SEM PLACA -
FORNECIMENTO E INSTALAÇÃO. AF_03/2023</t>
  </si>
  <si>
    <t>TOMADA BAIXA DE EMBUTIR (1 MÓDULO), 2P+T 10 A, SEM SUPORTE E SEM PLACA - FORNECIMENTO E
INSTALAÇÃO. AF_03/2023</t>
  </si>
  <si>
    <t>LUMINÁRIA TIPO PLAFON CIRCULAR, DE SOBREPOR, COM LED DE 12/13 W - FORNECIMENTO E INSTALAÇÃO.
AF_09/2024</t>
  </si>
  <si>
    <t>HIDRAULICA</t>
  </si>
  <si>
    <t>CAIXA D´ÁGUA EM POLIÉSTER REFORÇADO COM FIBRA DE VIDRO, 500 LITROS - FORNECIMENTO E INSTALAÇÃO.
AF_06/2021</t>
  </si>
  <si>
    <t>TORNEIRA DE BOIA PARA CAIXA D'ÁGUA, ROSCÁVEL, 1 1/4" - FORNECIMENTO E INSTALAÇÃO. AF_08/2021</t>
  </si>
  <si>
    <t>REGISTRO DE GAVETA BRUTO, LATÃO, ROSCÁVEL, 3/4", COM ACABAMENTO E CANOPLA CROMADOS -
FORNECIMENTO E INSTALAÇÃO. AF_08/2021</t>
  </si>
  <si>
    <t>REGISTRO DE PRESSÃO BRUTO, LATÃO, ROSCÁVEL, 1/2", COM ACABAMENTO E CANOPLA CROMADOS -
FORNECIMENTO E INSTALAÇÃO. AF_08/2021</t>
  </si>
  <si>
    <t>VÁLVULA DE DESCARGA METÁLICA, BASE 1 1/4", ACABAMENTO METALICO CROMADO - FORNECIMENTO E
INSTALAÇÃO. AF_08/2021</t>
  </si>
  <si>
    <t>VASO SANITARIO SIFONADO CONVENCIONAL COM LOUÇA BRANCA, INCLUSO CONJUNTO DE LIGAÇÃO PARA
BACIA SANITÁRIA AJUSTÁVEL - FORNECIMENTO E INSTALAÇÃO. AF_01/2020</t>
  </si>
  <si>
    <t>VASO SANITARIO SIFONADO CONVENCIONAL PARA PCD SEM FURO FRONTAL COM LOUÇA BRANCA SEM
ASSENTO, INCLUSO CONJUNTO DE LIGAÇÃO PARA BACIA SANITÁRIA AJUSTÁVEL - FORNECIMENTO E INSTALAÇÃO.
AF_01/2020</t>
  </si>
  <si>
    <t>TUBO, PVC, SOLDÁVEL, DE 25MM, INSTALADO EM RESERVAÇÃO PREDIAL DE ÁGUA - FORNECIMENTO E
INSTALAÇÃO. AF_04/2024</t>
  </si>
  <si>
    <t>TUBO, PVC, SOLDÁVEL, DE 32MM, INSTALADO EM RESERVAÇÃO PREDIAL DE ÁGUA - FORNECIMENTO E
INSTALAÇÃO. AF_04/2024</t>
  </si>
  <si>
    <t>TUBO, PVC, SOLDÁVEL, DE 40MM, INSTALADO EM RESERVAÇÃO PREDIAL DE ÁGUA - FORNECIMENTO E
INSTALAÇÃO. AF_04/2024</t>
  </si>
  <si>
    <t>BANCADA DE MÁRMORE SINTÉTICO 120 X 60CM, COM CUBA INTEGRADA, INCLUSO SIFÃO TIPO FLEXÍVEL EM PVC,
VÁLVULA EM PLÁSTICO CROMADO TIPO AMERICANA E TORNEIRA CROMADA LONGA, DE PAREDE, PADRÃO
POPULAR - FORNECIMENTO E INSTALAÇÃO. AF_01/2020</t>
  </si>
  <si>
    <t>PAPELEIRA DE PAREDE EM METAL CROMADO SEM TAMPA, INCLUSO FIXAÇÃO. AF_01/2020</t>
  </si>
  <si>
    <t>SABONETEIRA DE PAREDE EM METAL CROMADO, INCLUSO FIXAÇÃO. AF_01/2020</t>
  </si>
  <si>
    <t>CHUVEIRO ELÉTRICO COMUM CORPO PLÁSTICO, TIPO DUCHA - FORNECIMENTO E INSTALAÇÃO. AF_01/2020</t>
  </si>
  <si>
    <t>BARRA DE APOIO RETA, EM ALUMINIO, COMPRIMENTO 60 CM, FIXADA NA PAREDE - FORNECIMENTO E
INSTALAÇÃO. AF_01/2020</t>
  </si>
  <si>
    <t>BARRA DE APOIO RETA, EM ALUMINIO, COMPRIMENTO 90 CM, FIXADA NA PAREDE - FORNECIMENTO E
INSTALAÇÃO. AF_01/2020</t>
  </si>
  <si>
    <t>PINTURA</t>
  </si>
  <si>
    <t>APLICAÇÃO MANUAL DE PINTURA COM TINTA TEXTURIZADA ACRÍLICA EM PANOS COM PRESENÇA DE VÃOS DE
EDIFÍCIOS DE MÚLTIPLOS PAVIMENTOS, UMA COR. AF_03/2024</t>
  </si>
  <si>
    <t>EMASSAMENTO COM MASSA LÁTEX, APLICAÇÃO EM PAREDE, UMA DEMÃO, LIXAMENTO MANUAL. AF_04/2023</t>
  </si>
  <si>
    <t>PINTURA LÁTEX ACRÍLICA ECONÔMICA, APLICAÇÃO MANUAL EM PAREDES, DUAS DEMÃOS. AF_04/2023</t>
  </si>
  <si>
    <t>PINTURA LÁTEX ACRÍLICA ECONÔMICA, APLICAÇÃO MANUAL EM TETO, DUAS DEMÃOS. AF_04/2023</t>
  </si>
  <si>
    <t>PINTURA DE PISO COM TINTA ACRÍLICA, APLICAÇÃO MANUAL, 2 DEMÃOS, INCLUSO FUNDO PREPARADOR.
AF_05/2021</t>
  </si>
  <si>
    <t>PO - PLANILHA ORÇAMENTARIA</t>
  </si>
  <si>
    <t>Orçamento Base para Licitação</t>
  </si>
  <si>
    <t>AÇÃO / MODALIDADE</t>
  </si>
  <si>
    <t>OBJETO</t>
  </si>
  <si>
    <t>BEBEDOURO SP</t>
  </si>
  <si>
    <t>MUNICÍPIO / UF</t>
  </si>
  <si>
    <t>LOCALIDADE / ENDEREÇO</t>
  </si>
  <si>
    <t>RUA MONSENHOR ARISTIDES DA SILVEIRA LEITE, Nº 317, VILA ANT. FARANI</t>
  </si>
  <si>
    <t>PREPONENTE / TOMADOR</t>
  </si>
  <si>
    <t>PREFEITURA MUNICIPAL DE BEBEDOURO SP</t>
  </si>
  <si>
    <t>BDI SEM desoneração (Fórmula Acórdão TCU):</t>
  </si>
  <si>
    <t>RENDIMENTOS</t>
  </si>
  <si>
    <t xml:space="preserve"> Secretaria Mun Desenv Econ.ger Emp e Ren</t>
  </si>
  <si>
    <t>Matrícula</t>
  </si>
  <si>
    <t>MARIO PEREIRA DE SÁ</t>
  </si>
  <si>
    <t>ANGELICA LAINETTI MASSARO</t>
  </si>
  <si>
    <t>COORDENADOR DE PLANEJAMENTO,ENGENHARIA E OBRA</t>
  </si>
  <si>
    <t>RAPHAEL LEAL SANCHES</t>
  </si>
  <si>
    <t>DIRETORA DE DEPTO DE EDUCACAO</t>
  </si>
  <si>
    <t>PROJETO SOMBRA E AGUA FRESCA - AMPLIAÇÃO DE PREDIO ESCOLAR</t>
  </si>
  <si>
    <t>CONSTRUÇÃO DE SANITARIOS E SALA PARA QUADRA ESCOLAR - EMEB LELLIS DO AMARAL CAMPOS</t>
  </si>
  <si>
    <t>Á EXECUTAR</t>
  </si>
  <si>
    <t xml:space="preserve">TOTAL </t>
  </si>
  <si>
    <t>Código Atividade</t>
  </si>
  <si>
    <t>Descrição da Atividade</t>
  </si>
  <si>
    <t>Valor Orçado</t>
  </si>
  <si>
    <t>AT/ET ET/TT</t>
  </si>
  <si>
    <t>%</t>
  </si>
  <si>
    <t>Mês</t>
  </si>
  <si>
    <t>01.00.000</t>
  </si>
  <si>
    <t>02.00.000</t>
  </si>
  <si>
    <t>03.00.000</t>
  </si>
  <si>
    <t>04.00.000</t>
  </si>
  <si>
    <t>05.00.000</t>
  </si>
  <si>
    <t>06.00.000</t>
  </si>
  <si>
    <t>07.00.000</t>
  </si>
  <si>
    <t>08.00.000</t>
  </si>
  <si>
    <t>09.00.000</t>
  </si>
  <si>
    <t>10.00.000</t>
  </si>
  <si>
    <t>11.00.000</t>
  </si>
  <si>
    <t>VALOR TOTAL DO ORÇAMENTO:</t>
  </si>
  <si>
    <t>CFF - CRONOGRAMA FISICO-FIANCEIRO</t>
  </si>
  <si>
    <t>CRONOGRAMA Base para Licitação</t>
  </si>
  <si>
    <t>COODENADOR DE CONVENIOS</t>
  </si>
  <si>
    <t>RECURSOS PROPRIOS</t>
  </si>
  <si>
    <t>LEONARDO M. O. R. DE CARVALHO</t>
  </si>
  <si>
    <t>DIRETOR DEP. DE OBRAS E CONVENIOS</t>
  </si>
  <si>
    <t>CREA/SP.: 507.007.230-7</t>
  </si>
  <si>
    <t>EMENDA PARLAMENTAR - [REPASSE]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</si>
</sst>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[$R$-416]\ * #,##0.00_-;\-[$R$-416]\ * #,##0.00_-;_-[$R$-416]\ * &quot;-&quot;??_-;_-@_-"/>
    <numFmt numFmtId="165" formatCode="0.0000%"/>
    <numFmt numFmtId="166" formatCode="_-* #,##0_-;\-* #,##0_-;_-* &quot;-&quot;??_-;_-@_-"/>
    <numFmt numFmtId="167" formatCode="mmmm\-yy"/>
    <numFmt numFmtId="168" formatCode="&quot;R$&quot;\ #,##0.0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28"/>
      <color rgb="FF006100"/>
      <name val="Calibri"/>
      <family val="2"/>
      <scheme val="minor"/>
    </font>
    <font>
      <b/>
      <sz val="48"/>
      <color rgb="FF006100"/>
      <name val="Calibri"/>
      <family val="2"/>
      <scheme val="minor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indexed="8"/>
      <name val="MS Sans Serif"/>
    </font>
    <font>
      <sz val="7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10"/>
      <color theme="0"/>
      <name val="Calibri"/>
      <family val="2"/>
      <scheme val="minor"/>
    </font>
    <font>
      <b/>
      <sz val="14"/>
      <color rgb="FF000000"/>
      <name val="Arial"/>
      <family val="2"/>
    </font>
    <font>
      <b/>
      <sz val="14"/>
      <color rgb="FF000000"/>
      <name val="Calibri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8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11" fillId="5" borderId="0" applyNumberFormat="0" applyBorder="0" applyAlignment="0" applyProtection="0"/>
    <xf numFmtId="0" fontId="14" fillId="0" borderId="0"/>
    <xf numFmtId="0" fontId="17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268">
    <xf numFmtId="0" fontId="0" fillId="0" borderId="0" xfId="0"/>
    <xf numFmtId="0" fontId="0" fillId="0" borderId="0" xfId="0" applyAlignment="1">
      <alignment horizontal="center" vertical="center"/>
    </xf>
    <xf numFmtId="44" fontId="0" fillId="0" borderId="0" xfId="2" applyFont="1" applyAlignment="1">
      <alignment wrapText="1"/>
    </xf>
    <xf numFmtId="0" fontId="0" fillId="0" borderId="1" xfId="0" applyBorder="1" applyAlignment="1">
      <alignment horizontal="center" vertical="center"/>
    </xf>
    <xf numFmtId="44" fontId="0" fillId="0" borderId="1" xfId="2" applyFont="1" applyBorder="1" applyAlignment="1">
      <alignment wrapText="1"/>
    </xf>
    <xf numFmtId="44" fontId="0" fillId="0" borderId="1" xfId="2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0" fillId="0" borderId="0" xfId="3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/>
    </xf>
    <xf numFmtId="0" fontId="0" fillId="4" borderId="0" xfId="0" applyFill="1"/>
    <xf numFmtId="0" fontId="0" fillId="4" borderId="1" xfId="0" applyFill="1" applyBorder="1" applyAlignment="1">
      <alignment horizontal="center" vertical="center"/>
    </xf>
    <xf numFmtId="44" fontId="0" fillId="4" borderId="1" xfId="2" applyFont="1" applyFill="1" applyBorder="1" applyAlignment="1">
      <alignment wrapText="1"/>
    </xf>
    <xf numFmtId="43" fontId="0" fillId="0" borderId="0" xfId="1" applyFont="1" applyAlignment="1">
      <alignment horizontal="center" vertical="center"/>
    </xf>
    <xf numFmtId="43" fontId="0" fillId="0" borderId="1" xfId="1" applyFont="1" applyBorder="1" applyAlignment="1">
      <alignment horizontal="center" vertical="center"/>
    </xf>
    <xf numFmtId="43" fontId="0" fillId="4" borderId="1" xfId="1" applyFont="1" applyFill="1" applyBorder="1" applyAlignment="1">
      <alignment horizontal="center" vertical="center"/>
    </xf>
    <xf numFmtId="10" fontId="0" fillId="0" borderId="0" xfId="3" applyNumberFormat="1" applyFont="1" applyAlignment="1">
      <alignment horizontal="center" vertical="center"/>
    </xf>
    <xf numFmtId="10" fontId="0" fillId="0" borderId="1" xfId="3" applyNumberFormat="1" applyFont="1" applyBorder="1" applyAlignment="1">
      <alignment horizontal="center" vertical="center"/>
    </xf>
    <xf numFmtId="10" fontId="0" fillId="4" borderId="1" xfId="3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4" fontId="0" fillId="0" borderId="1" xfId="2" applyFont="1" applyFill="1" applyBorder="1" applyAlignment="1">
      <alignment wrapText="1"/>
    </xf>
    <xf numFmtId="43" fontId="0" fillId="0" borderId="1" xfId="1" applyFon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0" xfId="0" applyFill="1"/>
    <xf numFmtId="164" fontId="0" fillId="0" borderId="0" xfId="0" applyNumberFormat="1" applyAlignment="1">
      <alignment horizontal="center" vertical="center"/>
    </xf>
    <xf numFmtId="44" fontId="0" fillId="0" borderId="0" xfId="2" applyFont="1" applyAlignment="1">
      <alignment horizontal="center" vertical="center" wrapText="1"/>
    </xf>
    <xf numFmtId="44" fontId="0" fillId="0" borderId="1" xfId="2" applyFont="1" applyFill="1" applyBorder="1" applyAlignment="1">
      <alignment horizontal="center" vertical="center" wrapText="1"/>
    </xf>
    <xf numFmtId="44" fontId="0" fillId="4" borderId="1" xfId="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5" fillId="0" borderId="0" xfId="3" applyNumberFormat="1" applyFont="1" applyBorder="1" applyAlignment="1">
      <alignment horizontal="center" vertical="center"/>
    </xf>
    <xf numFmtId="164" fontId="7" fillId="0" borderId="0" xfId="3" applyNumberFormat="1" applyFont="1" applyBorder="1" applyAlignment="1">
      <alignment horizontal="center" vertical="center"/>
    </xf>
    <xf numFmtId="0" fontId="7" fillId="0" borderId="0" xfId="0" applyFont="1"/>
    <xf numFmtId="164" fontId="7" fillId="0" borderId="0" xfId="0" applyNumberFormat="1" applyFont="1" applyAlignment="1">
      <alignment horizontal="center" vertical="center"/>
    </xf>
    <xf numFmtId="164" fontId="7" fillId="0" borderId="0" xfId="3" applyNumberFormat="1" applyFont="1" applyAlignment="1">
      <alignment horizontal="center" vertical="center"/>
    </xf>
    <xf numFmtId="0" fontId="5" fillId="0" borderId="0" xfId="0" applyFont="1"/>
    <xf numFmtId="164" fontId="5" fillId="0" borderId="0" xfId="0" applyNumberFormat="1" applyFont="1" applyAlignment="1">
      <alignment horizontal="center" vertical="center"/>
    </xf>
    <xf numFmtId="164" fontId="5" fillId="0" borderId="0" xfId="3" applyNumberFormat="1" applyFont="1" applyAlignment="1">
      <alignment horizontal="center" vertical="center"/>
    </xf>
    <xf numFmtId="44" fontId="5" fillId="0" borderId="0" xfId="2" applyFont="1" applyBorder="1" applyAlignment="1">
      <alignment wrapText="1"/>
    </xf>
    <xf numFmtId="0" fontId="9" fillId="0" borderId="0" xfId="0" applyFont="1"/>
    <xf numFmtId="164" fontId="9" fillId="0" borderId="0" xfId="3" applyNumberFormat="1" applyFont="1" applyAlignment="1">
      <alignment horizontal="center" vertical="center"/>
    </xf>
    <xf numFmtId="164" fontId="5" fillId="0" borderId="0" xfId="0" applyNumberFormat="1" applyFont="1" applyBorder="1" applyAlignment="1">
      <alignment vertical="center"/>
    </xf>
    <xf numFmtId="165" fontId="8" fillId="0" borderId="0" xfId="3" applyNumberFormat="1" applyFont="1" applyBorder="1" applyAlignment="1">
      <alignment horizontal="right" vertical="center"/>
    </xf>
    <xf numFmtId="165" fontId="8" fillId="0" borderId="0" xfId="0" applyNumberFormat="1" applyFont="1" applyBorder="1" applyAlignment="1">
      <alignment horizontal="right" vertical="center"/>
    </xf>
    <xf numFmtId="44" fontId="0" fillId="4" borderId="1" xfId="2" applyFont="1" applyFill="1" applyBorder="1" applyAlignment="1">
      <alignment horizontal="center" vertical="center"/>
    </xf>
    <xf numFmtId="44" fontId="0" fillId="0" borderId="1" xfId="2" applyFont="1" applyBorder="1" applyAlignment="1">
      <alignment horizontal="center" vertical="center"/>
    </xf>
    <xf numFmtId="44" fontId="0" fillId="0" borderId="1" xfId="2" applyFont="1" applyFill="1" applyBorder="1" applyAlignment="1">
      <alignment horizontal="center" vertical="center"/>
    </xf>
    <xf numFmtId="0" fontId="3" fillId="3" borderId="1" xfId="5" applyFont="1" applyBorder="1" applyAlignment="1">
      <alignment horizontal="center" vertical="center"/>
    </xf>
    <xf numFmtId="44" fontId="3" fillId="3" borderId="1" xfId="5" applyNumberFormat="1" applyFont="1" applyBorder="1" applyAlignment="1">
      <alignment horizontal="center" vertical="center" wrapText="1"/>
    </xf>
    <xf numFmtId="44" fontId="3" fillId="3" borderId="1" xfId="5" applyNumberFormat="1" applyFont="1" applyBorder="1" applyAlignment="1">
      <alignment wrapText="1"/>
    </xf>
    <xf numFmtId="43" fontId="3" fillId="3" borderId="1" xfId="1" applyFont="1" applyFill="1" applyBorder="1" applyAlignment="1">
      <alignment horizontal="center" vertical="center"/>
    </xf>
    <xf numFmtId="44" fontId="3" fillId="3" borderId="1" xfId="2" applyFont="1" applyFill="1" applyBorder="1" applyAlignment="1">
      <alignment horizontal="center" vertical="center"/>
    </xf>
    <xf numFmtId="0" fontId="3" fillId="3" borderId="0" xfId="5" applyFont="1"/>
    <xf numFmtId="164" fontId="3" fillId="3" borderId="1" xfId="5" applyNumberFormat="1" applyFont="1" applyBorder="1" applyAlignment="1">
      <alignment horizontal="center" vertical="center" wrapText="1"/>
    </xf>
    <xf numFmtId="10" fontId="3" fillId="3" borderId="1" xfId="5" applyNumberFormat="1" applyFont="1" applyBorder="1" applyAlignment="1">
      <alignment horizontal="center" vertical="center" wrapText="1"/>
    </xf>
    <xf numFmtId="44" fontId="3" fillId="3" borderId="1" xfId="2" applyFont="1" applyFill="1" applyBorder="1" applyAlignment="1">
      <alignment horizontal="center" vertical="center" wrapText="1"/>
    </xf>
    <xf numFmtId="0" fontId="10" fillId="2" borderId="0" xfId="4" applyFont="1" applyAlignment="1">
      <alignment horizontal="center" vertical="center"/>
    </xf>
    <xf numFmtId="0" fontId="10" fillId="2" borderId="0" xfId="4" applyFont="1" applyAlignment="1">
      <alignment wrapText="1"/>
    </xf>
    <xf numFmtId="44" fontId="10" fillId="2" borderId="0" xfId="4" applyNumberFormat="1" applyFont="1" applyAlignment="1">
      <alignment horizontal="center" vertical="center" wrapText="1"/>
    </xf>
    <xf numFmtId="44" fontId="10" fillId="2" borderId="0" xfId="4" applyNumberFormat="1" applyFont="1" applyAlignment="1">
      <alignment wrapText="1"/>
    </xf>
    <xf numFmtId="43" fontId="10" fillId="2" borderId="0" xfId="4" applyNumberFormat="1" applyFont="1" applyAlignment="1">
      <alignment horizontal="center" vertical="center"/>
    </xf>
    <xf numFmtId="164" fontId="10" fillId="2" borderId="0" xfId="4" applyNumberFormat="1" applyFont="1" applyAlignment="1">
      <alignment horizontal="center" vertical="center"/>
    </xf>
    <xf numFmtId="10" fontId="10" fillId="2" borderId="0" xfId="4" applyNumberFormat="1" applyFont="1" applyAlignment="1">
      <alignment horizontal="center" vertical="center"/>
    </xf>
    <xf numFmtId="0" fontId="10" fillId="2" borderId="0" xfId="4" applyFont="1"/>
    <xf numFmtId="0" fontId="10" fillId="2" borderId="1" xfId="4" applyFont="1" applyBorder="1" applyAlignment="1">
      <alignment horizontal="center" vertical="center"/>
    </xf>
    <xf numFmtId="44" fontId="10" fillId="2" borderId="1" xfId="4" applyNumberFormat="1" applyFont="1" applyBorder="1" applyAlignment="1">
      <alignment horizontal="center" vertical="center" wrapText="1"/>
    </xf>
    <xf numFmtId="43" fontId="10" fillId="2" borderId="1" xfId="1" applyFont="1" applyFill="1" applyBorder="1" applyAlignment="1">
      <alignment horizontal="center" vertical="center"/>
    </xf>
    <xf numFmtId="164" fontId="10" fillId="2" borderId="1" xfId="4" applyNumberFormat="1" applyFont="1" applyBorder="1" applyAlignment="1">
      <alignment horizontal="center" vertical="center" wrapText="1"/>
    </xf>
    <xf numFmtId="10" fontId="10" fillId="2" borderId="1" xfId="4" applyNumberFormat="1" applyFont="1" applyBorder="1" applyAlignment="1">
      <alignment horizontal="center" vertical="center" wrapText="1"/>
    </xf>
    <xf numFmtId="164" fontId="10" fillId="2" borderId="1" xfId="3" applyNumberFormat="1" applyFont="1" applyFill="1" applyBorder="1" applyAlignment="1">
      <alignment horizontal="center" vertical="center" wrapText="1"/>
    </xf>
    <xf numFmtId="164" fontId="10" fillId="2" borderId="0" xfId="4" applyNumberFormat="1" applyFont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4" fontId="5" fillId="0" borderId="0" xfId="2" applyFont="1" applyAlignment="1">
      <alignment horizontal="center" vertical="center" wrapText="1"/>
    </xf>
    <xf numFmtId="44" fontId="5" fillId="0" borderId="0" xfId="2" applyFont="1" applyAlignment="1">
      <alignment wrapText="1"/>
    </xf>
    <xf numFmtId="43" fontId="5" fillId="0" borderId="0" xfId="1" applyFont="1" applyAlignment="1">
      <alignment horizontal="center" vertical="center"/>
    </xf>
    <xf numFmtId="10" fontId="5" fillId="0" borderId="0" xfId="3" applyNumberFormat="1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44" fontId="9" fillId="0" borderId="0" xfId="2" applyFont="1" applyAlignment="1">
      <alignment horizontal="center" vertical="center" wrapText="1"/>
    </xf>
    <xf numFmtId="44" fontId="9" fillId="0" borderId="0" xfId="2" applyFont="1" applyAlignment="1">
      <alignment wrapText="1"/>
    </xf>
    <xf numFmtId="43" fontId="9" fillId="0" borderId="0" xfId="1" applyFont="1" applyAlignment="1">
      <alignment horizontal="center" vertical="center"/>
    </xf>
    <xf numFmtId="10" fontId="9" fillId="0" borderId="0" xfId="3" applyNumberFormat="1" applyFont="1" applyAlignment="1">
      <alignment horizontal="center" vertical="center"/>
    </xf>
    <xf numFmtId="166" fontId="5" fillId="0" borderId="0" xfId="1" applyNumberFormat="1" applyFont="1" applyAlignment="1">
      <alignment horizontal="center" vertical="center" wrapText="1"/>
    </xf>
    <xf numFmtId="166" fontId="5" fillId="0" borderId="0" xfId="1" applyNumberFormat="1" applyFont="1"/>
    <xf numFmtId="166" fontId="5" fillId="0" borderId="0" xfId="1" applyNumberFormat="1" applyFont="1" applyAlignment="1">
      <alignment horizontal="center" vertical="center"/>
    </xf>
    <xf numFmtId="166" fontId="5" fillId="0" borderId="0" xfId="1" applyNumberFormat="1" applyFont="1" applyAlignment="1">
      <alignment wrapText="1"/>
    </xf>
    <xf numFmtId="166" fontId="5" fillId="0" borderId="0" xfId="1" applyNumberFormat="1" applyFont="1" applyAlignment="1">
      <alignment vertical="center" wrapText="1"/>
    </xf>
    <xf numFmtId="0" fontId="5" fillId="0" borderId="0" xfId="0" applyFont="1" applyAlignment="1"/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44" fontId="5" fillId="0" borderId="0" xfId="2" applyFont="1" applyAlignment="1">
      <alignment horizontal="left" vertical="center" wrapText="1"/>
    </xf>
    <xf numFmtId="44" fontId="5" fillId="0" borderId="0" xfId="2" applyFont="1" applyAlignment="1">
      <alignment horizontal="left" wrapText="1"/>
    </xf>
    <xf numFmtId="164" fontId="5" fillId="0" borderId="0" xfId="3" applyNumberFormat="1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44" fontId="4" fillId="0" borderId="0" xfId="2" applyFont="1" applyAlignment="1">
      <alignment horizontal="left" vertical="center" wrapText="1"/>
    </xf>
    <xf numFmtId="44" fontId="4" fillId="0" borderId="0" xfId="2" applyFont="1" applyAlignment="1">
      <alignment horizontal="left" wrapText="1"/>
    </xf>
    <xf numFmtId="164" fontId="4" fillId="0" borderId="0" xfId="3" applyNumberFormat="1" applyFont="1" applyAlignment="1">
      <alignment horizontal="left" vertical="center"/>
    </xf>
    <xf numFmtId="44" fontId="11" fillId="5" borderId="1" xfId="6" applyNumberFormat="1" applyBorder="1" applyAlignment="1" applyProtection="1">
      <alignment horizontal="center" vertical="center" wrapText="1"/>
      <protection locked="0"/>
    </xf>
    <xf numFmtId="10" fontId="11" fillId="5" borderId="1" xfId="6" applyNumberFormat="1" applyBorder="1" applyAlignment="1" applyProtection="1">
      <alignment horizontal="center" vertical="center"/>
      <protection locked="0"/>
    </xf>
    <xf numFmtId="0" fontId="14" fillId="0" borderId="0" xfId="7"/>
    <xf numFmtId="0" fontId="16" fillId="0" borderId="10" xfId="7" applyFont="1" applyBorder="1" applyAlignment="1" applyProtection="1">
      <alignment horizontal="center" vertical="center"/>
    </xf>
    <xf numFmtId="4" fontId="15" fillId="0" borderId="11" xfId="7" applyNumberFormat="1" applyFont="1" applyBorder="1" applyAlignment="1" applyProtection="1">
      <alignment horizontal="center" vertical="center"/>
    </xf>
    <xf numFmtId="0" fontId="14" fillId="0" borderId="0" xfId="7" applyBorder="1"/>
    <xf numFmtId="4" fontId="15" fillId="0" borderId="1" xfId="7" applyNumberFormat="1" applyFont="1" applyBorder="1" applyAlignment="1">
      <alignment horizontal="center" vertical="center"/>
    </xf>
    <xf numFmtId="0" fontId="17" fillId="7" borderId="1" xfId="8" applyFill="1" applyBorder="1" applyAlignment="1">
      <alignment horizontal="center" vertical="center" wrapText="1"/>
    </xf>
    <xf numFmtId="0" fontId="15" fillId="0" borderId="1" xfId="7" applyFont="1" applyBorder="1" applyAlignment="1">
      <alignment horizontal="center" vertical="center" wrapText="1"/>
    </xf>
    <xf numFmtId="0" fontId="15" fillId="0" borderId="1" xfId="7" applyFont="1" applyBorder="1" applyAlignment="1">
      <alignment horizontal="left" vertical="center" wrapText="1"/>
    </xf>
    <xf numFmtId="0" fontId="16" fillId="0" borderId="1" xfId="7" applyFont="1" applyBorder="1" applyAlignment="1">
      <alignment horizontal="center" vertical="center" wrapText="1"/>
    </xf>
    <xf numFmtId="4" fontId="15" fillId="0" borderId="1" xfId="7" applyNumberFormat="1" applyFont="1" applyBorder="1" applyAlignment="1">
      <alignment horizontal="center" vertical="center" wrapText="1"/>
    </xf>
    <xf numFmtId="9" fontId="18" fillId="9" borderId="1" xfId="8" applyNumberFormat="1" applyFont="1" applyFill="1" applyBorder="1" applyAlignment="1">
      <alignment horizontal="center" vertical="center"/>
    </xf>
    <xf numFmtId="44" fontId="18" fillId="9" borderId="1" xfId="9" applyFont="1" applyFill="1" applyBorder="1" applyAlignment="1">
      <alignment horizontal="center" vertical="center"/>
    </xf>
    <xf numFmtId="1" fontId="20" fillId="9" borderId="1" xfId="8" applyNumberFormat="1" applyFont="1" applyFill="1" applyBorder="1" applyAlignment="1">
      <alignment horizontal="center" vertical="center"/>
    </xf>
    <xf numFmtId="9" fontId="18" fillId="10" borderId="1" xfId="8" applyNumberFormat="1" applyFont="1" applyFill="1" applyBorder="1" applyAlignment="1">
      <alignment horizontal="center" vertical="center"/>
    </xf>
    <xf numFmtId="3" fontId="20" fillId="10" borderId="1" xfId="8" applyNumberFormat="1" applyFont="1" applyFill="1" applyBorder="1" applyAlignment="1">
      <alignment horizontal="center" vertical="center"/>
    </xf>
    <xf numFmtId="9" fontId="18" fillId="6" borderId="1" xfId="8" applyNumberFormat="1" applyFont="1" applyFill="1" applyBorder="1" applyAlignment="1">
      <alignment horizontal="center" vertical="center"/>
    </xf>
    <xf numFmtId="3" fontId="20" fillId="6" borderId="1" xfId="8" applyNumberFormat="1" applyFont="1" applyFill="1" applyBorder="1" applyAlignment="1">
      <alignment horizontal="center" vertical="center"/>
    </xf>
    <xf numFmtId="9" fontId="18" fillId="8" borderId="1" xfId="8" applyNumberFormat="1" applyFont="1" applyFill="1" applyBorder="1" applyAlignment="1">
      <alignment horizontal="center" vertical="center"/>
    </xf>
    <xf numFmtId="3" fontId="20" fillId="8" borderId="1" xfId="8" applyNumberFormat="1" applyFont="1" applyFill="1" applyBorder="1" applyAlignment="1">
      <alignment horizontal="center" vertical="center"/>
    </xf>
    <xf numFmtId="9" fontId="18" fillId="11" borderId="1" xfId="8" applyNumberFormat="1" applyFont="1" applyFill="1" applyBorder="1" applyAlignment="1">
      <alignment horizontal="center" vertical="center"/>
    </xf>
    <xf numFmtId="3" fontId="20" fillId="11" borderId="1" xfId="8" applyNumberFormat="1" applyFont="1" applyFill="1" applyBorder="1" applyAlignment="1">
      <alignment horizontal="center" vertical="center"/>
    </xf>
    <xf numFmtId="9" fontId="18" fillId="12" borderId="1" xfId="8" applyNumberFormat="1" applyFont="1" applyFill="1" applyBorder="1" applyAlignment="1">
      <alignment horizontal="center" vertical="center"/>
    </xf>
    <xf numFmtId="3" fontId="20" fillId="12" borderId="1" xfId="8" applyNumberFormat="1" applyFont="1" applyFill="1" applyBorder="1" applyAlignment="1">
      <alignment horizontal="center" vertical="center"/>
    </xf>
    <xf numFmtId="9" fontId="18" fillId="13" borderId="1" xfId="8" applyNumberFormat="1" applyFont="1" applyFill="1" applyBorder="1" applyAlignment="1">
      <alignment horizontal="center" vertical="center"/>
    </xf>
    <xf numFmtId="3" fontId="20" fillId="13" borderId="1" xfId="8" applyNumberFormat="1" applyFont="1" applyFill="1" applyBorder="1" applyAlignment="1">
      <alignment horizontal="center" vertical="center"/>
    </xf>
    <xf numFmtId="9" fontId="18" fillId="14" borderId="1" xfId="8" applyNumberFormat="1" applyFont="1" applyFill="1" applyBorder="1" applyAlignment="1">
      <alignment horizontal="center" vertical="center"/>
    </xf>
    <xf numFmtId="3" fontId="20" fillId="14" borderId="1" xfId="8" applyNumberFormat="1" applyFont="1" applyFill="1" applyBorder="1" applyAlignment="1">
      <alignment horizontal="center" vertical="center"/>
    </xf>
    <xf numFmtId="3" fontId="20" fillId="9" borderId="1" xfId="8" applyNumberFormat="1" applyFont="1" applyFill="1" applyBorder="1" applyAlignment="1">
      <alignment horizontal="center" vertical="center"/>
    </xf>
    <xf numFmtId="9" fontId="18" fillId="7" borderId="1" xfId="8" applyNumberFormat="1" applyFont="1" applyFill="1" applyBorder="1" applyAlignment="1">
      <alignment horizontal="center" vertical="center"/>
    </xf>
    <xf numFmtId="0" fontId="15" fillId="0" borderId="1" xfId="7" applyFont="1" applyBorder="1" applyAlignment="1">
      <alignment horizontal="center" vertical="center"/>
    </xf>
    <xf numFmtId="44" fontId="15" fillId="0" borderId="1" xfId="9" applyFont="1" applyBorder="1" applyAlignment="1">
      <alignment horizontal="center" vertical="center"/>
    </xf>
    <xf numFmtId="10" fontId="15" fillId="0" borderId="1" xfId="7" applyNumberFormat="1" applyFont="1" applyBorder="1" applyAlignment="1">
      <alignment horizontal="center" vertical="center"/>
    </xf>
    <xf numFmtId="10" fontId="0" fillId="9" borderId="1" xfId="10" applyNumberFormat="1" applyFont="1" applyFill="1" applyBorder="1"/>
    <xf numFmtId="10" fontId="0" fillId="10" borderId="1" xfId="10" applyNumberFormat="1" applyFont="1" applyFill="1" applyBorder="1"/>
    <xf numFmtId="10" fontId="0" fillId="6" borderId="1" xfId="10" applyNumberFormat="1" applyFont="1" applyFill="1" applyBorder="1"/>
    <xf numFmtId="10" fontId="0" fillId="8" borderId="1" xfId="10" applyNumberFormat="1" applyFont="1" applyFill="1" applyBorder="1"/>
    <xf numFmtId="10" fontId="0" fillId="11" borderId="1" xfId="10" applyNumberFormat="1" applyFont="1" applyFill="1" applyBorder="1"/>
    <xf numFmtId="10" fontId="0" fillId="12" borderId="1" xfId="10" applyNumberFormat="1" applyFont="1" applyFill="1" applyBorder="1"/>
    <xf numFmtId="10" fontId="0" fillId="13" borderId="1" xfId="10" applyNumberFormat="1" applyFont="1" applyFill="1" applyBorder="1"/>
    <xf numFmtId="10" fontId="0" fillId="14" borderId="1" xfId="10" applyNumberFormat="1" applyFont="1" applyFill="1" applyBorder="1"/>
    <xf numFmtId="10" fontId="0" fillId="7" borderId="1" xfId="10" applyNumberFormat="1" applyFont="1" applyFill="1" applyBorder="1"/>
    <xf numFmtId="44" fontId="14" fillId="7" borderId="1" xfId="7" applyNumberFormat="1" applyFill="1" applyBorder="1"/>
    <xf numFmtId="4" fontId="15" fillId="7" borderId="1" xfId="7" applyNumberFormat="1" applyFont="1" applyFill="1" applyBorder="1" applyAlignment="1">
      <alignment horizontal="center" vertical="center"/>
    </xf>
    <xf numFmtId="0" fontId="14" fillId="7" borderId="1" xfId="7" applyFill="1" applyBorder="1"/>
    <xf numFmtId="10" fontId="14" fillId="7" borderId="1" xfId="7" applyNumberFormat="1" applyFill="1" applyBorder="1"/>
    <xf numFmtId="0" fontId="14" fillId="7" borderId="0" xfId="7" applyFill="1"/>
    <xf numFmtId="44" fontId="0" fillId="7" borderId="1" xfId="9" applyFont="1" applyFill="1" applyBorder="1" applyAlignment="1"/>
    <xf numFmtId="0" fontId="15" fillId="0" borderId="0" xfId="7" applyFont="1" applyBorder="1" applyAlignment="1">
      <alignment horizontal="center" vertical="center"/>
    </xf>
    <xf numFmtId="0" fontId="15" fillId="0" borderId="0" xfId="7" applyFont="1" applyBorder="1" applyAlignment="1">
      <alignment horizontal="center" vertical="center" wrapText="1"/>
    </xf>
    <xf numFmtId="0" fontId="16" fillId="0" borderId="0" xfId="7" applyFont="1" applyBorder="1" applyAlignment="1">
      <alignment horizontal="center" vertical="center"/>
    </xf>
    <xf numFmtId="4" fontId="15" fillId="0" borderId="0" xfId="7" applyNumberFormat="1" applyFont="1" applyBorder="1" applyAlignment="1">
      <alignment horizontal="center" vertical="center"/>
    </xf>
    <xf numFmtId="44" fontId="0" fillId="0" borderId="0" xfId="9" applyFont="1" applyBorder="1"/>
    <xf numFmtId="0" fontId="15" fillId="0" borderId="0" xfId="7" applyFont="1" applyAlignment="1">
      <alignment horizontal="center" vertical="center"/>
    </xf>
    <xf numFmtId="0" fontId="16" fillId="0" borderId="0" xfId="7" applyFont="1" applyAlignment="1">
      <alignment horizontal="center" vertical="center"/>
    </xf>
    <xf numFmtId="4" fontId="15" fillId="0" borderId="0" xfId="7" applyNumberFormat="1" applyFont="1" applyAlignment="1">
      <alignment horizontal="center" vertical="center"/>
    </xf>
    <xf numFmtId="44" fontId="0" fillId="0" borderId="0" xfId="9" applyFont="1"/>
    <xf numFmtId="0" fontId="15" fillId="0" borderId="0" xfId="7" applyFont="1" applyAlignment="1">
      <alignment horizontal="left" vertical="center" wrapText="1"/>
    </xf>
    <xf numFmtId="0" fontId="16" fillId="0" borderId="11" xfId="7" applyFont="1" applyBorder="1" applyAlignment="1" applyProtection="1">
      <alignment vertical="center" wrapText="1"/>
    </xf>
    <xf numFmtId="0" fontId="14" fillId="0" borderId="11" xfId="7" applyBorder="1" applyAlignment="1"/>
    <xf numFmtId="0" fontId="14" fillId="0" borderId="12" xfId="7" applyBorder="1" applyAlignment="1"/>
    <xf numFmtId="0" fontId="14" fillId="0" borderId="0" xfId="7" applyBorder="1" applyAlignment="1"/>
    <xf numFmtId="0" fontId="14" fillId="0" borderId="13" xfId="7" applyBorder="1" applyAlignment="1"/>
    <xf numFmtId="10" fontId="11" fillId="5" borderId="1" xfId="6" applyNumberFormat="1" applyBorder="1" applyProtection="1">
      <protection locked="0"/>
    </xf>
    <xf numFmtId="10" fontId="0" fillId="13" borderId="1" xfId="10" applyNumberFormat="1" applyFont="1" applyFill="1" applyBorder="1" applyProtection="1">
      <protection locked="0"/>
    </xf>
    <xf numFmtId="0" fontId="22" fillId="0" borderId="0" xfId="0" applyFont="1" applyAlignment="1">
      <alignment vertical="center" wrapText="1"/>
    </xf>
    <xf numFmtId="0" fontId="22" fillId="0" borderId="0" xfId="0" applyFont="1"/>
    <xf numFmtId="0" fontId="22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3" fillId="0" borderId="0" xfId="7" applyFont="1" applyBorder="1" applyAlignment="1">
      <alignment horizontal="left" vertical="center" wrapText="1"/>
    </xf>
    <xf numFmtId="4" fontId="23" fillId="0" borderId="0" xfId="7" applyNumberFormat="1" applyFont="1" applyAlignment="1">
      <alignment horizontal="left" vertical="center"/>
    </xf>
    <xf numFmtId="0" fontId="24" fillId="0" borderId="0" xfId="7" applyFont="1" applyAlignment="1">
      <alignment horizontal="left"/>
    </xf>
    <xf numFmtId="44" fontId="6" fillId="0" borderId="0" xfId="9" applyFont="1" applyAlignment="1">
      <alignment horizontal="left"/>
    </xf>
    <xf numFmtId="0" fontId="14" fillId="0" borderId="0" xfId="7" applyAlignment="1">
      <alignment horizontal="left"/>
    </xf>
    <xf numFmtId="0" fontId="23" fillId="0" borderId="0" xfId="7" applyFont="1" applyAlignment="1">
      <alignment horizontal="left" vertical="center"/>
    </xf>
    <xf numFmtId="10" fontId="11" fillId="4" borderId="1" xfId="6" applyNumberFormat="1" applyFill="1" applyBorder="1" applyAlignment="1" applyProtection="1">
      <alignment horizontal="center" vertical="center"/>
      <protection locked="0"/>
    </xf>
    <xf numFmtId="43" fontId="5" fillId="0" borderId="0" xfId="1" applyFont="1" applyAlignment="1">
      <alignment horizontal="left" vertical="top" wrapText="1"/>
    </xf>
    <xf numFmtId="43" fontId="4" fillId="0" borderId="0" xfId="1" applyFont="1" applyAlignment="1">
      <alignment horizontal="left" vertical="center"/>
    </xf>
    <xf numFmtId="0" fontId="3" fillId="3" borderId="2" xfId="5" applyFont="1" applyBorder="1" applyAlignment="1">
      <alignment horizontal="left" vertical="center" wrapText="1"/>
    </xf>
    <xf numFmtId="0" fontId="3" fillId="3" borderId="3" xfId="5" applyFont="1" applyBorder="1" applyAlignment="1">
      <alignment horizontal="left" vertical="center" wrapText="1"/>
    </xf>
    <xf numFmtId="0" fontId="3" fillId="3" borderId="4" xfId="5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3" borderId="2" xfId="5" applyFont="1" applyBorder="1" applyAlignment="1">
      <alignment vertical="center" wrapText="1"/>
    </xf>
    <xf numFmtId="0" fontId="3" fillId="3" borderId="3" xfId="5" applyFont="1" applyBorder="1" applyAlignment="1">
      <alignment vertical="center" wrapText="1"/>
    </xf>
    <xf numFmtId="0" fontId="3" fillId="3" borderId="4" xfId="5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10" fontId="7" fillId="0" borderId="6" xfId="0" applyNumberFormat="1" applyFont="1" applyBorder="1" applyAlignment="1">
      <alignment horizontal="center" vertical="center"/>
    </xf>
    <xf numFmtId="10" fontId="7" fillId="0" borderId="7" xfId="0" applyNumberFormat="1" applyFont="1" applyBorder="1" applyAlignment="1">
      <alignment horizontal="center" vertical="center"/>
    </xf>
    <xf numFmtId="10" fontId="7" fillId="0" borderId="8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left"/>
    </xf>
    <xf numFmtId="0" fontId="7" fillId="0" borderId="0" xfId="0" applyFont="1" applyBorder="1" applyAlignment="1">
      <alignment horizontal="right"/>
    </xf>
    <xf numFmtId="0" fontId="5" fillId="0" borderId="0" xfId="0" applyFont="1" applyBorder="1" applyAlignment="1">
      <alignment horizontal="right"/>
    </xf>
    <xf numFmtId="0" fontId="5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/>
    </xf>
    <xf numFmtId="164" fontId="7" fillId="0" borderId="0" xfId="0" applyNumberFormat="1" applyFont="1" applyBorder="1" applyAlignment="1">
      <alignment horizontal="left" vertical="center"/>
    </xf>
    <xf numFmtId="164" fontId="5" fillId="0" borderId="0" xfId="0" applyNumberFormat="1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4" fontId="5" fillId="0" borderId="0" xfId="2" applyFont="1" applyAlignment="1">
      <alignment horizontal="center" wrapText="1"/>
    </xf>
    <xf numFmtId="164" fontId="5" fillId="0" borderId="5" xfId="0" applyNumberFormat="1" applyFont="1" applyBorder="1" applyAlignment="1">
      <alignment horizontal="center" vertical="center"/>
    </xf>
    <xf numFmtId="44" fontId="7" fillId="0" borderId="0" xfId="2" applyFont="1" applyBorder="1" applyAlignment="1">
      <alignment horizontal="left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4" borderId="2" xfId="0" applyFill="1" applyBorder="1" applyAlignment="1">
      <alignment horizontal="left" vertical="center" wrapText="1"/>
    </xf>
    <xf numFmtId="0" fontId="0" fillId="4" borderId="3" xfId="0" applyFill="1" applyBorder="1" applyAlignment="1">
      <alignment horizontal="left" vertical="center" wrapText="1"/>
    </xf>
    <xf numFmtId="0" fontId="0" fillId="4" borderId="4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10" fillId="2" borderId="2" xfId="4" applyFont="1" applyBorder="1" applyAlignment="1">
      <alignment horizontal="left" vertical="center"/>
    </xf>
    <xf numFmtId="0" fontId="10" fillId="2" borderId="3" xfId="4" applyFont="1" applyBorder="1" applyAlignment="1">
      <alignment horizontal="left" vertical="center"/>
    </xf>
    <xf numFmtId="0" fontId="10" fillId="2" borderId="4" xfId="4" applyFont="1" applyBorder="1" applyAlignment="1">
      <alignment horizontal="left" vertical="center"/>
    </xf>
    <xf numFmtId="167" fontId="19" fillId="7" borderId="1" xfId="8" applyNumberFormat="1" applyFont="1" applyFill="1" applyBorder="1" applyAlignment="1">
      <alignment horizontal="center" vertical="center"/>
    </xf>
    <xf numFmtId="0" fontId="17" fillId="7" borderId="1" xfId="8" applyFill="1" applyBorder="1" applyAlignment="1">
      <alignment vertical="center"/>
    </xf>
    <xf numFmtId="0" fontId="15" fillId="0" borderId="0" xfId="7" applyFont="1" applyBorder="1" applyAlignment="1">
      <alignment horizontal="center" vertical="center"/>
    </xf>
    <xf numFmtId="0" fontId="15" fillId="0" borderId="9" xfId="7" applyFont="1" applyBorder="1" applyAlignment="1">
      <alignment horizontal="center" vertical="center"/>
    </xf>
    <xf numFmtId="44" fontId="14" fillId="11" borderId="1" xfId="7" applyNumberFormat="1" applyFill="1" applyBorder="1" applyAlignment="1">
      <alignment horizontal="center"/>
    </xf>
    <xf numFmtId="0" fontId="14" fillId="11" borderId="1" xfId="7" applyFill="1" applyBorder="1" applyAlignment="1">
      <alignment horizontal="center"/>
    </xf>
    <xf numFmtId="44" fontId="14" fillId="12" borderId="1" xfId="7" applyNumberFormat="1" applyFill="1" applyBorder="1" applyAlignment="1">
      <alignment horizontal="center"/>
    </xf>
    <xf numFmtId="0" fontId="14" fillId="12" borderId="1" xfId="7" applyFill="1" applyBorder="1" applyAlignment="1">
      <alignment horizontal="center"/>
    </xf>
    <xf numFmtId="44" fontId="14" fillId="13" borderId="1" xfId="7" applyNumberFormat="1" applyFill="1" applyBorder="1" applyAlignment="1">
      <alignment horizontal="center"/>
    </xf>
    <xf numFmtId="0" fontId="14" fillId="13" borderId="1" xfId="7" applyFill="1" applyBorder="1" applyAlignment="1">
      <alignment horizontal="center"/>
    </xf>
    <xf numFmtId="44" fontId="14" fillId="14" borderId="1" xfId="7" applyNumberFormat="1" applyFill="1" applyBorder="1" applyAlignment="1">
      <alignment horizontal="center"/>
    </xf>
    <xf numFmtId="0" fontId="14" fillId="14" borderId="1" xfId="7" applyFill="1" applyBorder="1" applyAlignment="1">
      <alignment horizontal="center"/>
    </xf>
    <xf numFmtId="44" fontId="14" fillId="9" borderId="1" xfId="7" applyNumberFormat="1" applyFill="1" applyBorder="1" applyAlignment="1">
      <alignment horizontal="center"/>
    </xf>
    <xf numFmtId="0" fontId="14" fillId="9" borderId="1" xfId="7" applyFill="1" applyBorder="1" applyAlignment="1">
      <alignment horizontal="center"/>
    </xf>
    <xf numFmtId="44" fontId="14" fillId="10" borderId="1" xfId="7" applyNumberFormat="1" applyFill="1" applyBorder="1" applyAlignment="1">
      <alignment horizontal="center"/>
    </xf>
    <xf numFmtId="0" fontId="14" fillId="10" borderId="1" xfId="7" applyFill="1" applyBorder="1" applyAlignment="1">
      <alignment horizontal="center"/>
    </xf>
    <xf numFmtId="44" fontId="0" fillId="9" borderId="1" xfId="9" applyFont="1" applyFill="1" applyBorder="1" applyAlignment="1">
      <alignment horizontal="center"/>
    </xf>
    <xf numFmtId="44" fontId="14" fillId="6" borderId="1" xfId="7" applyNumberFormat="1" applyFill="1" applyBorder="1" applyAlignment="1">
      <alignment horizontal="center"/>
    </xf>
    <xf numFmtId="0" fontId="14" fillId="6" borderId="1" xfId="7" applyFill="1" applyBorder="1" applyAlignment="1">
      <alignment horizontal="center"/>
    </xf>
    <xf numFmtId="44" fontId="14" fillId="8" borderId="1" xfId="7" applyNumberFormat="1" applyFill="1" applyBorder="1" applyAlignment="1">
      <alignment horizontal="center"/>
    </xf>
    <xf numFmtId="44" fontId="0" fillId="7" borderId="1" xfId="9" applyFont="1" applyFill="1" applyBorder="1" applyAlignment="1">
      <alignment horizontal="center"/>
    </xf>
    <xf numFmtId="44" fontId="0" fillId="7" borderId="1" xfId="9" applyFont="1" applyFill="1" applyBorder="1" applyAlignment="1">
      <alignment horizontal="center" vertical="center"/>
    </xf>
    <xf numFmtId="44" fontId="14" fillId="7" borderId="1" xfId="7" applyNumberFormat="1" applyFill="1" applyBorder="1" applyAlignment="1">
      <alignment horizontal="center"/>
    </xf>
    <xf numFmtId="0" fontId="14" fillId="7" borderId="1" xfId="7" applyFill="1" applyBorder="1" applyAlignment="1">
      <alignment horizontal="center"/>
    </xf>
    <xf numFmtId="10" fontId="0" fillId="7" borderId="1" xfId="10" applyNumberFormat="1" applyFont="1" applyFill="1" applyBorder="1" applyAlignment="1">
      <alignment horizontal="center" vertical="center"/>
    </xf>
    <xf numFmtId="168" fontId="16" fillId="7" borderId="18" xfId="7" applyNumberFormat="1" applyFont="1" applyFill="1" applyBorder="1" applyAlignment="1">
      <alignment horizontal="center" vertical="center"/>
    </xf>
    <xf numFmtId="168" fontId="16" fillId="7" borderId="19" xfId="7" applyNumberFormat="1" applyFont="1" applyFill="1" applyBorder="1" applyAlignment="1">
      <alignment horizontal="center" vertical="center"/>
    </xf>
    <xf numFmtId="0" fontId="16" fillId="7" borderId="14" xfId="7" applyFont="1" applyFill="1" applyBorder="1" applyAlignment="1">
      <alignment horizontal="center" vertical="center"/>
    </xf>
    <xf numFmtId="0" fontId="16" fillId="7" borderId="15" xfId="7" applyFont="1" applyFill="1" applyBorder="1" applyAlignment="1">
      <alignment horizontal="center" vertical="center"/>
    </xf>
    <xf numFmtId="0" fontId="16" fillId="7" borderId="16" xfId="7" applyFont="1" applyFill="1" applyBorder="1" applyAlignment="1">
      <alignment horizontal="center" vertical="center"/>
    </xf>
    <xf numFmtId="0" fontId="16" fillId="7" borderId="17" xfId="7" applyFont="1" applyFill="1" applyBorder="1" applyAlignment="1">
      <alignment horizontal="center" vertical="center"/>
    </xf>
    <xf numFmtId="0" fontId="15" fillId="0" borderId="2" xfId="7" applyFont="1" applyBorder="1" applyAlignment="1">
      <alignment horizontal="center" vertical="center"/>
    </xf>
    <xf numFmtId="0" fontId="15" fillId="0" borderId="3" xfId="7" applyFont="1" applyBorder="1" applyAlignment="1">
      <alignment horizontal="center" vertical="center"/>
    </xf>
    <xf numFmtId="0" fontId="15" fillId="0" borderId="4" xfId="7" applyFont="1" applyBorder="1" applyAlignment="1">
      <alignment horizontal="center" vertical="center"/>
    </xf>
    <xf numFmtId="0" fontId="21" fillId="0" borderId="1" xfId="8" applyFont="1" applyBorder="1" applyAlignment="1">
      <alignment horizontal="center" vertical="center" wrapText="1"/>
    </xf>
    <xf numFmtId="0" fontId="23" fillId="0" borderId="0" xfId="7" applyFont="1" applyBorder="1" applyAlignment="1">
      <alignment horizontal="left" vertical="center" wrapText="1"/>
    </xf>
    <xf numFmtId="0" fontId="13" fillId="5" borderId="0" xfId="6" applyFont="1" applyAlignment="1" applyProtection="1">
      <alignment horizontal="center" vertical="center"/>
      <protection locked="0"/>
    </xf>
    <xf numFmtId="0" fontId="11" fillId="5" borderId="0" xfId="6" applyAlignment="1" applyProtection="1">
      <alignment horizontal="center" vertical="center"/>
      <protection locked="0"/>
    </xf>
    <xf numFmtId="0" fontId="12" fillId="5" borderId="0" xfId="6" applyFont="1" applyBorder="1" applyAlignment="1" applyProtection="1">
      <alignment horizontal="center" vertical="center"/>
      <protection locked="0"/>
    </xf>
    <xf numFmtId="0" fontId="11" fillId="5" borderId="0" xfId="6" applyBorder="1" applyAlignment="1" applyProtection="1">
      <alignment horizontal="center" vertical="center"/>
      <protection locked="0"/>
    </xf>
    <xf numFmtId="0" fontId="11" fillId="5" borderId="9" xfId="6" applyBorder="1" applyAlignment="1" applyProtection="1">
      <alignment horizontal="center" vertical="center"/>
      <protection locked="0"/>
    </xf>
  </cellXfs>
  <cellStyles count="11">
    <cellStyle name="40% - Ênfase5" xfId="5" builtinId="47"/>
    <cellStyle name="Bom" xfId="6" builtinId="26"/>
    <cellStyle name="Ênfase5" xfId="4" builtinId="45"/>
    <cellStyle name="Moeda" xfId="2" builtinId="4"/>
    <cellStyle name="Moeda 2" xfId="9"/>
    <cellStyle name="Normal" xfId="0" builtinId="0"/>
    <cellStyle name="Normal 2" xfId="7"/>
    <cellStyle name="Normal 4" xfId="8"/>
    <cellStyle name="Porcentagem" xfId="3" builtinId="5"/>
    <cellStyle name="Porcentagem 2" xfId="1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283028</xdr:colOff>
      <xdr:row>0</xdr:row>
      <xdr:rowOff>21771</xdr:rowOff>
    </xdr:from>
    <xdr:to>
      <xdr:col>13</xdr:col>
      <xdr:colOff>351971</xdr:colOff>
      <xdr:row>4</xdr:row>
      <xdr:rowOff>365306</xdr:rowOff>
    </xdr:to>
    <xdr:pic>
      <xdr:nvPicPr>
        <xdr:cNvPr id="2" name="Imagem 1" descr="\\192.168.1.248\publico\Secretaria\cabeçalho_brasão.jpg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2842" y="21771"/>
          <a:ext cx="5397500" cy="1105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72839</xdr:colOff>
      <xdr:row>7</xdr:row>
      <xdr:rowOff>142875</xdr:rowOff>
    </xdr:to>
    <xdr:pic>
      <xdr:nvPicPr>
        <xdr:cNvPr id="3" name="Imagem 2" descr="\\192.168.1.248\publico\Secretaria\cabeçalho_brasão.jpg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953251" cy="14763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30"/>
  <sheetViews>
    <sheetView view="pageBreakPreview" topLeftCell="A97" zoomScaleNormal="175" zoomScaleSheetLayoutView="100" workbookViewId="0">
      <selection activeCell="N45" sqref="N45:O45"/>
    </sheetView>
  </sheetViews>
  <sheetFormatPr defaultRowHeight="15" x14ac:dyDescent="0.25"/>
  <cols>
    <col min="1" max="1" width="8.42578125" style="1" bestFit="1" customWidth="1"/>
    <col min="2" max="2" width="9.140625" style="8"/>
    <col min="4" max="4" width="5.140625" customWidth="1"/>
    <col min="5" max="5" width="9.85546875" customWidth="1"/>
    <col min="8" max="8" width="8.42578125" customWidth="1"/>
    <col min="9" max="9" width="9" customWidth="1"/>
    <col min="10" max="10" width="5.7109375" style="1" bestFit="1" customWidth="1"/>
    <col min="11" max="11" width="15.140625" style="25" customWidth="1"/>
    <col min="12" max="12" width="0.140625" style="2" hidden="1" customWidth="1"/>
    <col min="13" max="13" width="8.28515625" style="13" customWidth="1"/>
    <col min="14" max="14" width="14" style="6" customWidth="1"/>
    <col min="15" max="15" width="10.42578125" style="16" bestFit="1" customWidth="1"/>
    <col min="16" max="16" width="17.140625" style="7" customWidth="1"/>
    <col min="18" max="18" width="15.140625" bestFit="1" customWidth="1"/>
  </cols>
  <sheetData>
    <row r="1" spans="1:23" x14ac:dyDescent="0.25">
      <c r="A1" s="199"/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</row>
    <row r="2" spans="1:23" x14ac:dyDescent="0.25">
      <c r="A2" s="199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</row>
    <row r="3" spans="1:23" x14ac:dyDescent="0.25">
      <c r="A3" s="199"/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199"/>
      <c r="P3" s="199"/>
    </row>
    <row r="4" spans="1:23" x14ac:dyDescent="0.25">
      <c r="A4" s="199"/>
      <c r="B4" s="199"/>
      <c r="C4" s="199"/>
      <c r="D4" s="199"/>
      <c r="E4" s="199"/>
      <c r="F4" s="199"/>
      <c r="G4" s="199"/>
      <c r="H4" s="199"/>
      <c r="I4" s="199"/>
      <c r="J4" s="199"/>
      <c r="K4" s="199"/>
      <c r="L4" s="199"/>
      <c r="M4" s="199"/>
      <c r="N4" s="199"/>
      <c r="O4" s="199"/>
      <c r="P4" s="199"/>
    </row>
    <row r="5" spans="1:23" ht="29.25" customHeight="1" x14ac:dyDescent="0.25">
      <c r="A5" s="199"/>
      <c r="B5" s="199"/>
      <c r="C5" s="199"/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</row>
    <row r="6" spans="1:23" x14ac:dyDescent="0.25">
      <c r="A6" s="199"/>
      <c r="B6" s="199"/>
      <c r="C6" s="199"/>
      <c r="D6" s="199"/>
      <c r="E6" s="199"/>
      <c r="F6" s="199"/>
      <c r="G6" s="199"/>
      <c r="H6" s="199"/>
      <c r="I6" s="199"/>
      <c r="J6" s="199"/>
      <c r="K6" s="199"/>
      <c r="L6" s="199"/>
      <c r="M6" s="199"/>
      <c r="N6" s="199"/>
      <c r="O6" s="199"/>
      <c r="P6" s="199"/>
    </row>
    <row r="7" spans="1:23" ht="18.75" x14ac:dyDescent="0.25">
      <c r="A7" s="205" t="s">
        <v>96</v>
      </c>
      <c r="B7" s="205"/>
      <c r="C7" s="205"/>
      <c r="D7" s="205"/>
      <c r="E7" s="205"/>
      <c r="F7" s="205"/>
      <c r="G7" s="205"/>
      <c r="H7" s="205"/>
      <c r="I7" s="205"/>
      <c r="J7" s="205"/>
      <c r="K7" s="205"/>
      <c r="L7" s="205"/>
      <c r="M7" s="205"/>
      <c r="N7" s="205"/>
      <c r="O7" s="205"/>
      <c r="P7" s="205"/>
    </row>
    <row r="8" spans="1:23" x14ac:dyDescent="0.25">
      <c r="A8" s="199" t="s">
        <v>97</v>
      </c>
      <c r="B8" s="199"/>
      <c r="C8" s="199"/>
      <c r="D8" s="199"/>
      <c r="E8" s="199"/>
      <c r="F8" s="199"/>
      <c r="G8" s="199"/>
      <c r="H8" s="199"/>
      <c r="I8" s="199"/>
      <c r="J8" s="199"/>
      <c r="K8" s="199"/>
      <c r="L8" s="199"/>
      <c r="M8" s="199"/>
      <c r="N8" s="199"/>
      <c r="O8" s="199"/>
      <c r="P8" s="199"/>
    </row>
    <row r="9" spans="1:23" x14ac:dyDescent="0.25">
      <c r="A9" s="210"/>
      <c r="B9" s="210"/>
      <c r="C9" s="210"/>
      <c r="D9" s="210"/>
      <c r="E9" s="210"/>
      <c r="F9" s="210"/>
      <c r="G9" s="210"/>
      <c r="H9" s="210"/>
      <c r="I9" s="210"/>
      <c r="J9" s="210"/>
      <c r="K9" s="210"/>
      <c r="L9" s="210"/>
      <c r="M9" s="210"/>
      <c r="N9" s="210"/>
      <c r="O9" s="210"/>
      <c r="P9" s="210"/>
      <c r="T9" s="211"/>
      <c r="U9" s="211"/>
      <c r="V9" s="211"/>
      <c r="W9" s="7"/>
    </row>
    <row r="10" spans="1:23" s="31" customFormat="1" ht="12.75" x14ac:dyDescent="0.2">
      <c r="A10" s="204" t="s">
        <v>98</v>
      </c>
      <c r="B10" s="204"/>
      <c r="C10" s="204"/>
      <c r="D10" s="204"/>
      <c r="E10" s="207" t="s">
        <v>99</v>
      </c>
      <c r="F10" s="207"/>
      <c r="G10" s="207"/>
      <c r="H10" s="207"/>
      <c r="I10" s="207"/>
      <c r="J10" s="207"/>
      <c r="K10" s="207"/>
      <c r="L10" s="207"/>
      <c r="M10" s="207"/>
      <c r="N10" s="208" t="s">
        <v>101</v>
      </c>
      <c r="O10" s="208"/>
      <c r="P10" s="208"/>
      <c r="T10" s="32"/>
      <c r="U10" s="32"/>
      <c r="V10" s="32"/>
      <c r="W10" s="33"/>
    </row>
    <row r="11" spans="1:23" s="34" customFormat="1" ht="36" customHeight="1" x14ac:dyDescent="0.2">
      <c r="A11" s="206" t="s">
        <v>115</v>
      </c>
      <c r="B11" s="206"/>
      <c r="C11" s="206"/>
      <c r="D11" s="206"/>
      <c r="E11" s="206" t="s">
        <v>116</v>
      </c>
      <c r="F11" s="206"/>
      <c r="G11" s="206"/>
      <c r="H11" s="206"/>
      <c r="I11" s="206"/>
      <c r="J11" s="206"/>
      <c r="K11" s="206"/>
      <c r="L11" s="206"/>
      <c r="M11" s="206"/>
      <c r="N11" s="209" t="s">
        <v>100</v>
      </c>
      <c r="O11" s="209"/>
      <c r="P11" s="209"/>
      <c r="T11" s="35"/>
      <c r="U11" s="35"/>
      <c r="V11" s="35"/>
      <c r="W11" s="36"/>
    </row>
    <row r="12" spans="1:23" x14ac:dyDescent="0.25">
      <c r="A12" s="210"/>
      <c r="B12" s="210"/>
      <c r="C12" s="210"/>
      <c r="D12" s="210"/>
      <c r="E12" s="210"/>
      <c r="F12" s="210"/>
      <c r="G12" s="210"/>
      <c r="H12" s="210"/>
      <c r="I12" s="210"/>
      <c r="J12" s="210"/>
      <c r="K12" s="210"/>
      <c r="L12" s="210"/>
      <c r="M12" s="210"/>
      <c r="N12" s="210"/>
      <c r="O12" s="210"/>
      <c r="P12" s="210"/>
      <c r="T12" s="6"/>
      <c r="U12" s="6"/>
      <c r="V12" s="6"/>
      <c r="W12" s="7"/>
    </row>
    <row r="13" spans="1:23" s="31" customFormat="1" ht="12" customHeight="1" x14ac:dyDescent="0.2">
      <c r="A13" s="204" t="s">
        <v>104</v>
      </c>
      <c r="B13" s="204"/>
      <c r="C13" s="204"/>
      <c r="D13" s="204"/>
      <c r="E13" s="204"/>
      <c r="F13" s="207" t="s">
        <v>102</v>
      </c>
      <c r="G13" s="207"/>
      <c r="H13" s="207"/>
      <c r="I13" s="207"/>
      <c r="J13" s="207"/>
      <c r="K13" s="207"/>
      <c r="L13" s="207"/>
      <c r="M13" s="207"/>
      <c r="N13" s="207"/>
      <c r="O13" s="207"/>
      <c r="P13" s="207"/>
      <c r="T13" s="32"/>
      <c r="U13" s="32"/>
      <c r="V13" s="32"/>
      <c r="W13" s="33"/>
    </row>
    <row r="14" spans="1:23" s="34" customFormat="1" ht="12.75" x14ac:dyDescent="0.2">
      <c r="A14" s="203" t="s">
        <v>105</v>
      </c>
      <c r="B14" s="203"/>
      <c r="C14" s="203"/>
      <c r="D14" s="203"/>
      <c r="E14" s="203"/>
      <c r="F14" s="200" t="s">
        <v>103</v>
      </c>
      <c r="G14" s="200"/>
      <c r="H14" s="200"/>
      <c r="I14" s="200"/>
      <c r="J14" s="200"/>
      <c r="K14" s="200"/>
      <c r="L14" s="200"/>
      <c r="M14" s="200"/>
      <c r="N14" s="200"/>
      <c r="O14" s="200"/>
      <c r="P14" s="200"/>
      <c r="T14" s="212"/>
      <c r="U14" s="212"/>
      <c r="V14" s="212"/>
      <c r="W14" s="36"/>
    </row>
    <row r="15" spans="1:23" x14ac:dyDescent="0.25">
      <c r="A15" s="210"/>
      <c r="B15" s="210"/>
      <c r="C15" s="210"/>
      <c r="D15" s="210"/>
      <c r="E15" s="210"/>
      <c r="F15" s="210"/>
      <c r="G15" s="210"/>
      <c r="H15" s="210"/>
      <c r="I15" s="210"/>
      <c r="J15" s="210"/>
      <c r="K15" s="210"/>
      <c r="L15" s="210"/>
      <c r="M15" s="210"/>
      <c r="N15" s="210"/>
      <c r="O15" s="210"/>
      <c r="P15" s="210"/>
      <c r="T15" s="211"/>
      <c r="U15" s="211"/>
      <c r="V15" s="211"/>
      <c r="W15" s="7"/>
    </row>
    <row r="16" spans="1:23" s="34" customFormat="1" ht="12.75" x14ac:dyDescent="0.2">
      <c r="A16" s="207" t="s">
        <v>0</v>
      </c>
      <c r="B16" s="207"/>
      <c r="C16" s="207"/>
      <c r="D16" s="207"/>
      <c r="E16" s="207"/>
      <c r="F16" s="207"/>
      <c r="G16" s="207"/>
      <c r="H16" s="207"/>
      <c r="I16" s="207"/>
      <c r="J16" s="207"/>
      <c r="K16" s="41">
        <f>P16*100%/P19</f>
        <v>0.6375192766194665</v>
      </c>
      <c r="L16" s="37"/>
      <c r="M16" s="208" t="s">
        <v>144</v>
      </c>
      <c r="N16" s="208"/>
      <c r="O16" s="208"/>
      <c r="P16" s="30">
        <v>150000</v>
      </c>
      <c r="T16" s="213"/>
      <c r="U16" s="213"/>
      <c r="V16" s="213"/>
      <c r="W16" s="36"/>
    </row>
    <row r="17" spans="1:18" s="34" customFormat="1" ht="12.75" x14ac:dyDescent="0.2">
      <c r="A17" s="200" t="s">
        <v>1</v>
      </c>
      <c r="B17" s="200"/>
      <c r="C17" s="200"/>
      <c r="D17" s="200"/>
      <c r="E17" s="200"/>
      <c r="F17" s="200"/>
      <c r="G17" s="201" t="s">
        <v>3</v>
      </c>
      <c r="H17" s="201"/>
      <c r="I17" s="201"/>
      <c r="J17" s="201"/>
      <c r="K17" s="41">
        <f>P17*100%/P19</f>
        <v>6.2144571560448544E-2</v>
      </c>
      <c r="L17" s="37"/>
      <c r="M17" s="214" t="s">
        <v>107</v>
      </c>
      <c r="N17" s="214"/>
      <c r="O17" s="214"/>
      <c r="P17" s="30">
        <v>14621.81</v>
      </c>
    </row>
    <row r="18" spans="1:18" s="34" customFormat="1" ht="13.5" thickBot="1" x14ac:dyDescent="0.25">
      <c r="A18" s="200" t="s">
        <v>2</v>
      </c>
      <c r="B18" s="200"/>
      <c r="C18" s="200"/>
      <c r="D18" s="200"/>
      <c r="E18" s="202" t="s">
        <v>4</v>
      </c>
      <c r="F18" s="202"/>
      <c r="G18" s="202"/>
      <c r="H18" s="202"/>
      <c r="I18" s="202"/>
      <c r="J18" s="202"/>
      <c r="K18" s="41">
        <f>P18*100%/P19</f>
        <v>0.30033615182008494</v>
      </c>
      <c r="L18" s="40"/>
      <c r="M18" s="209" t="s">
        <v>140</v>
      </c>
      <c r="N18" s="209"/>
      <c r="O18" s="209"/>
      <c r="P18" s="29">
        <f>P19-(P16+P17)</f>
        <v>70665.193077609816</v>
      </c>
    </row>
    <row r="19" spans="1:18" s="34" customFormat="1" ht="15" customHeight="1" thickBot="1" x14ac:dyDescent="0.25">
      <c r="A19" s="193" t="s">
        <v>106</v>
      </c>
      <c r="B19" s="194"/>
      <c r="C19" s="194"/>
      <c r="D19" s="194"/>
      <c r="E19" s="195"/>
      <c r="F19" s="196">
        <v>0.20549999999999999</v>
      </c>
      <c r="G19" s="197"/>
      <c r="H19" s="197"/>
      <c r="I19" s="197"/>
      <c r="J19" s="198"/>
      <c r="K19" s="42">
        <v>1</v>
      </c>
      <c r="L19" s="37"/>
      <c r="M19" s="208" t="s">
        <v>19</v>
      </c>
      <c r="N19" s="208"/>
      <c r="O19" s="208"/>
      <c r="P19" s="30">
        <f>SUM(P22:P98)/2</f>
        <v>235287.00307760981</v>
      </c>
    </row>
    <row r="20" spans="1:18" s="34" customFormat="1" ht="12.75" x14ac:dyDescent="0.2">
      <c r="A20" s="192"/>
      <c r="B20" s="192"/>
      <c r="C20" s="192"/>
      <c r="D20" s="192"/>
      <c r="E20" s="192"/>
      <c r="F20" s="192"/>
      <c r="G20" s="192"/>
      <c r="H20" s="192"/>
      <c r="I20" s="192"/>
      <c r="J20" s="192"/>
      <c r="K20" s="192"/>
      <c r="L20" s="192"/>
      <c r="M20" s="192"/>
      <c r="N20" s="192"/>
      <c r="O20" s="192"/>
      <c r="P20" s="192"/>
    </row>
    <row r="21" spans="1:18" s="62" customFormat="1" ht="30" customHeight="1" x14ac:dyDescent="0.25">
      <c r="A21" s="63" t="s">
        <v>11</v>
      </c>
      <c r="B21" s="224" t="s">
        <v>10</v>
      </c>
      <c r="C21" s="225"/>
      <c r="D21" s="225"/>
      <c r="E21" s="225"/>
      <c r="F21" s="225"/>
      <c r="G21" s="225"/>
      <c r="H21" s="225"/>
      <c r="I21" s="226"/>
      <c r="J21" s="63" t="s">
        <v>9</v>
      </c>
      <c r="K21" s="64" t="s">
        <v>7</v>
      </c>
      <c r="L21" s="64" t="s">
        <v>8</v>
      </c>
      <c r="M21" s="65" t="s">
        <v>12</v>
      </c>
      <c r="N21" s="66" t="s">
        <v>14</v>
      </c>
      <c r="O21" s="67" t="s">
        <v>13</v>
      </c>
      <c r="P21" s="68" t="s">
        <v>15</v>
      </c>
      <c r="R21" s="69"/>
    </row>
    <row r="22" spans="1:18" s="51" customFormat="1" ht="15" customHeight="1" x14ac:dyDescent="0.25">
      <c r="A22" s="46"/>
      <c r="B22" s="189" t="s">
        <v>25</v>
      </c>
      <c r="C22" s="190"/>
      <c r="D22" s="190"/>
      <c r="E22" s="190"/>
      <c r="F22" s="190"/>
      <c r="G22" s="190"/>
      <c r="H22" s="190"/>
      <c r="I22" s="191"/>
      <c r="J22" s="46"/>
      <c r="K22" s="47"/>
      <c r="L22" s="47"/>
      <c r="M22" s="49"/>
      <c r="N22" s="52"/>
      <c r="O22" s="53"/>
      <c r="P22" s="54">
        <f>SUM(P23:P27)</f>
        <v>11438.406037999999</v>
      </c>
    </row>
    <row r="23" spans="1:18" s="10" customFormat="1" ht="15" customHeight="1" x14ac:dyDescent="0.25">
      <c r="A23" s="11">
        <v>98458</v>
      </c>
      <c r="B23" s="218" t="s">
        <v>5</v>
      </c>
      <c r="C23" s="219"/>
      <c r="D23" s="219"/>
      <c r="E23" s="219"/>
      <c r="F23" s="219"/>
      <c r="G23" s="219"/>
      <c r="H23" s="219"/>
      <c r="I23" s="220"/>
      <c r="J23" s="11" t="s">
        <v>6</v>
      </c>
      <c r="K23" s="27">
        <v>92.52</v>
      </c>
      <c r="L23" s="12">
        <v>88.98</v>
      </c>
      <c r="M23" s="15">
        <v>0</v>
      </c>
      <c r="N23" s="9">
        <f>K23*M23</f>
        <v>0</v>
      </c>
      <c r="O23" s="18">
        <f>F19</f>
        <v>0.20549999999999999</v>
      </c>
      <c r="P23" s="43">
        <f>(N23*O23)+N23</f>
        <v>0</v>
      </c>
    </row>
    <row r="24" spans="1:18" ht="45" customHeight="1" x14ac:dyDescent="0.25">
      <c r="A24" s="3">
        <v>103689</v>
      </c>
      <c r="B24" s="215" t="s">
        <v>16</v>
      </c>
      <c r="C24" s="216"/>
      <c r="D24" s="216"/>
      <c r="E24" s="216"/>
      <c r="F24" s="216"/>
      <c r="G24" s="216"/>
      <c r="H24" s="216"/>
      <c r="I24" s="217"/>
      <c r="J24" s="3" t="s">
        <v>6</v>
      </c>
      <c r="K24" s="5">
        <v>470.89</v>
      </c>
      <c r="L24" s="5">
        <v>466.79</v>
      </c>
      <c r="M24" s="14">
        <v>10</v>
      </c>
      <c r="N24" s="22">
        <f t="shared" ref="N24:N87" si="0">K24*M24</f>
        <v>4708.8999999999996</v>
      </c>
      <c r="O24" s="17">
        <f>F19</f>
        <v>0.20549999999999999</v>
      </c>
      <c r="P24" s="44">
        <f>(N24*O24)+N24</f>
        <v>5676.5789499999992</v>
      </c>
    </row>
    <row r="25" spans="1:18" ht="30" customHeight="1" x14ac:dyDescent="0.25">
      <c r="A25" s="3">
        <v>97628</v>
      </c>
      <c r="B25" s="215" t="s">
        <v>20</v>
      </c>
      <c r="C25" s="216"/>
      <c r="D25" s="216"/>
      <c r="E25" s="216"/>
      <c r="F25" s="216"/>
      <c r="G25" s="216"/>
      <c r="H25" s="216"/>
      <c r="I25" s="217"/>
      <c r="J25" s="3" t="s">
        <v>21</v>
      </c>
      <c r="K25" s="5">
        <v>362.39</v>
      </c>
      <c r="L25" s="4">
        <v>335.17</v>
      </c>
      <c r="M25" s="14">
        <v>2.4</v>
      </c>
      <c r="N25" s="22">
        <f t="shared" si="0"/>
        <v>869.73599999999999</v>
      </c>
      <c r="O25" s="17">
        <f>F19</f>
        <v>0.20549999999999999</v>
      </c>
      <c r="P25" s="44">
        <f t="shared" ref="P25:P86" si="1">(N25*O25)+N25</f>
        <v>1048.4667480000001</v>
      </c>
    </row>
    <row r="26" spans="1:18" ht="15" customHeight="1" x14ac:dyDescent="0.25">
      <c r="A26" s="3">
        <v>98519</v>
      </c>
      <c r="B26" s="215" t="s">
        <v>22</v>
      </c>
      <c r="C26" s="216"/>
      <c r="D26" s="216"/>
      <c r="E26" s="216"/>
      <c r="F26" s="216"/>
      <c r="G26" s="216"/>
      <c r="H26" s="216"/>
      <c r="I26" s="217"/>
      <c r="J26" s="3" t="s">
        <v>6</v>
      </c>
      <c r="K26" s="5">
        <v>5.0199999999999996</v>
      </c>
      <c r="L26" s="4">
        <v>4.6500000000000004</v>
      </c>
      <c r="M26" s="14">
        <v>120</v>
      </c>
      <c r="N26" s="22">
        <f t="shared" si="0"/>
        <v>602.4</v>
      </c>
      <c r="O26" s="17">
        <f>F19</f>
        <v>0.20549999999999999</v>
      </c>
      <c r="P26" s="44">
        <f t="shared" si="1"/>
        <v>726.19319999999993</v>
      </c>
    </row>
    <row r="27" spans="1:18" ht="45" customHeight="1" x14ac:dyDescent="0.25">
      <c r="A27" s="3">
        <v>99059</v>
      </c>
      <c r="B27" s="215" t="s">
        <v>23</v>
      </c>
      <c r="C27" s="216"/>
      <c r="D27" s="216"/>
      <c r="E27" s="216"/>
      <c r="F27" s="216"/>
      <c r="G27" s="216"/>
      <c r="H27" s="216"/>
      <c r="I27" s="217"/>
      <c r="J27" s="3" t="s">
        <v>24</v>
      </c>
      <c r="K27" s="5">
        <v>75.17</v>
      </c>
      <c r="L27" s="4">
        <v>71.349999999999994</v>
      </c>
      <c r="M27" s="14">
        <v>44</v>
      </c>
      <c r="N27" s="22">
        <f t="shared" si="0"/>
        <v>3307.48</v>
      </c>
      <c r="O27" s="17">
        <f>F19</f>
        <v>0.20549999999999999</v>
      </c>
      <c r="P27" s="44">
        <f t="shared" si="1"/>
        <v>3987.16714</v>
      </c>
    </row>
    <row r="28" spans="1:18" s="51" customFormat="1" ht="15" customHeight="1" x14ac:dyDescent="0.25">
      <c r="A28" s="46"/>
      <c r="B28" s="189" t="s">
        <v>26</v>
      </c>
      <c r="C28" s="190"/>
      <c r="D28" s="190"/>
      <c r="E28" s="190"/>
      <c r="F28" s="190"/>
      <c r="G28" s="190"/>
      <c r="H28" s="190"/>
      <c r="I28" s="191"/>
      <c r="J28" s="46"/>
      <c r="K28" s="47"/>
      <c r="L28" s="48"/>
      <c r="M28" s="49"/>
      <c r="O28" s="49"/>
      <c r="P28" s="50">
        <f>SUM(P29:P34)</f>
        <v>26221.899778500003</v>
      </c>
    </row>
    <row r="29" spans="1:18" ht="15" customHeight="1" x14ac:dyDescent="0.25">
      <c r="A29" s="3">
        <v>93358</v>
      </c>
      <c r="B29" s="215" t="s">
        <v>27</v>
      </c>
      <c r="C29" s="216"/>
      <c r="D29" s="216"/>
      <c r="E29" s="216"/>
      <c r="F29" s="216"/>
      <c r="G29" s="216"/>
      <c r="H29" s="216"/>
      <c r="I29" s="217"/>
      <c r="J29" s="3" t="s">
        <v>21</v>
      </c>
      <c r="K29" s="5">
        <v>117.76</v>
      </c>
      <c r="L29" s="4">
        <v>108.98</v>
      </c>
      <c r="M29" s="14">
        <v>12.2</v>
      </c>
      <c r="N29" s="22">
        <f t="shared" si="0"/>
        <v>1436.672</v>
      </c>
      <c r="O29" s="17">
        <f>F19</f>
        <v>0.20549999999999999</v>
      </c>
      <c r="P29" s="44">
        <f t="shared" si="1"/>
        <v>1731.9080960000001</v>
      </c>
    </row>
    <row r="30" spans="1:18" ht="15" customHeight="1" x14ac:dyDescent="0.25">
      <c r="A30" s="3">
        <v>104737</v>
      </c>
      <c r="B30" s="215" t="s">
        <v>28</v>
      </c>
      <c r="C30" s="216"/>
      <c r="D30" s="216"/>
      <c r="E30" s="216"/>
      <c r="F30" s="216"/>
      <c r="G30" s="216"/>
      <c r="H30" s="216"/>
      <c r="I30" s="217"/>
      <c r="J30" s="3" t="s">
        <v>21</v>
      </c>
      <c r="K30" s="5">
        <v>29.03</v>
      </c>
      <c r="L30" s="4">
        <v>27.05</v>
      </c>
      <c r="M30" s="14">
        <f>M29</f>
        <v>12.2</v>
      </c>
      <c r="N30" s="22">
        <f t="shared" si="0"/>
        <v>354.166</v>
      </c>
      <c r="O30" s="17">
        <f>F19</f>
        <v>0.20549999999999999</v>
      </c>
      <c r="P30" s="44">
        <f t="shared" si="1"/>
        <v>426.947113</v>
      </c>
    </row>
    <row r="31" spans="1:18" ht="45" customHeight="1" x14ac:dyDescent="0.25">
      <c r="A31" s="3">
        <v>101173</v>
      </c>
      <c r="B31" s="215" t="s">
        <v>29</v>
      </c>
      <c r="C31" s="216"/>
      <c r="D31" s="216"/>
      <c r="E31" s="216"/>
      <c r="F31" s="216"/>
      <c r="G31" s="216"/>
      <c r="H31" s="216"/>
      <c r="I31" s="217"/>
      <c r="J31" s="3" t="s">
        <v>24</v>
      </c>
      <c r="K31" s="5">
        <v>66.13</v>
      </c>
      <c r="L31" s="4">
        <v>63.03</v>
      </c>
      <c r="M31" s="14">
        <v>54</v>
      </c>
      <c r="N31" s="22">
        <f t="shared" si="0"/>
        <v>3571.0199999999995</v>
      </c>
      <c r="O31" s="17">
        <f>F19</f>
        <v>0.20549999999999999</v>
      </c>
      <c r="P31" s="44">
        <f t="shared" si="1"/>
        <v>4304.8646099999996</v>
      </c>
    </row>
    <row r="32" spans="1:18" ht="45" customHeight="1" x14ac:dyDescent="0.25">
      <c r="A32" s="3">
        <v>96539</v>
      </c>
      <c r="B32" s="215" t="s">
        <v>30</v>
      </c>
      <c r="C32" s="216"/>
      <c r="D32" s="216"/>
      <c r="E32" s="216"/>
      <c r="F32" s="216"/>
      <c r="G32" s="216"/>
      <c r="H32" s="216"/>
      <c r="I32" s="217"/>
      <c r="J32" s="3" t="s">
        <v>6</v>
      </c>
      <c r="K32" s="5">
        <v>136.63</v>
      </c>
      <c r="L32" s="4">
        <v>129.38</v>
      </c>
      <c r="M32" s="14">
        <v>30.5</v>
      </c>
      <c r="N32" s="22">
        <f t="shared" si="0"/>
        <v>4167.2150000000001</v>
      </c>
      <c r="O32" s="17">
        <f>F19</f>
        <v>0.20549999999999999</v>
      </c>
      <c r="P32" s="44">
        <f t="shared" si="1"/>
        <v>5023.5776825000003</v>
      </c>
    </row>
    <row r="33" spans="1:16" ht="45" customHeight="1" x14ac:dyDescent="0.25">
      <c r="A33" s="3">
        <v>104918</v>
      </c>
      <c r="B33" s="215" t="s">
        <v>31</v>
      </c>
      <c r="C33" s="216"/>
      <c r="D33" s="216"/>
      <c r="E33" s="216"/>
      <c r="F33" s="216"/>
      <c r="G33" s="216"/>
      <c r="H33" s="216"/>
      <c r="I33" s="217"/>
      <c r="J33" s="3" t="s">
        <v>32</v>
      </c>
      <c r="K33" s="5">
        <v>15.38</v>
      </c>
      <c r="L33" s="4">
        <v>14.97</v>
      </c>
      <c r="M33" s="14">
        <v>549</v>
      </c>
      <c r="N33" s="22">
        <f t="shared" si="0"/>
        <v>8443.6200000000008</v>
      </c>
      <c r="O33" s="17">
        <f>F19</f>
        <v>0.20549999999999999</v>
      </c>
      <c r="P33" s="44">
        <f t="shared" si="1"/>
        <v>10178.78391</v>
      </c>
    </row>
    <row r="34" spans="1:16" ht="45" customHeight="1" x14ac:dyDescent="0.25">
      <c r="A34" s="3">
        <v>96557</v>
      </c>
      <c r="B34" s="215" t="s">
        <v>33</v>
      </c>
      <c r="C34" s="216"/>
      <c r="D34" s="216"/>
      <c r="E34" s="216"/>
      <c r="F34" s="216"/>
      <c r="G34" s="216"/>
      <c r="H34" s="216"/>
      <c r="I34" s="217"/>
      <c r="J34" s="3" t="s">
        <v>21</v>
      </c>
      <c r="K34" s="5">
        <v>619.54</v>
      </c>
      <c r="L34" s="4">
        <v>617.54</v>
      </c>
      <c r="M34" s="14">
        <v>6.1</v>
      </c>
      <c r="N34" s="22">
        <f t="shared" si="0"/>
        <v>3779.1939999999995</v>
      </c>
      <c r="O34" s="17">
        <f>F19</f>
        <v>0.20549999999999999</v>
      </c>
      <c r="P34" s="44">
        <f t="shared" si="1"/>
        <v>4555.8183669999999</v>
      </c>
    </row>
    <row r="35" spans="1:16" s="51" customFormat="1" ht="15" customHeight="1" x14ac:dyDescent="0.25">
      <c r="A35" s="46"/>
      <c r="B35" s="189" t="s">
        <v>34</v>
      </c>
      <c r="C35" s="190"/>
      <c r="D35" s="190"/>
      <c r="E35" s="190"/>
      <c r="F35" s="190"/>
      <c r="G35" s="190"/>
      <c r="H35" s="190"/>
      <c r="I35" s="191"/>
      <c r="J35" s="46"/>
      <c r="K35" s="47"/>
      <c r="L35" s="48"/>
      <c r="M35" s="49"/>
      <c r="O35" s="49"/>
      <c r="P35" s="50">
        <f>P36</f>
        <v>3156.4378020000004</v>
      </c>
    </row>
    <row r="36" spans="1:16" ht="45" customHeight="1" x14ac:dyDescent="0.25">
      <c r="A36" s="3">
        <v>98555</v>
      </c>
      <c r="B36" s="215" t="s">
        <v>35</v>
      </c>
      <c r="C36" s="216"/>
      <c r="D36" s="216"/>
      <c r="E36" s="216"/>
      <c r="F36" s="216"/>
      <c r="G36" s="216"/>
      <c r="H36" s="216"/>
      <c r="I36" s="217"/>
      <c r="J36" s="3" t="s">
        <v>6</v>
      </c>
      <c r="K36" s="5">
        <v>35.770000000000003</v>
      </c>
      <c r="L36" s="4">
        <v>33.840000000000003</v>
      </c>
      <c r="M36" s="14">
        <v>73.2</v>
      </c>
      <c r="N36" s="22">
        <f t="shared" si="0"/>
        <v>2618.3640000000005</v>
      </c>
      <c r="O36" s="17">
        <f>F19</f>
        <v>0.20549999999999999</v>
      </c>
      <c r="P36" s="44">
        <f t="shared" si="1"/>
        <v>3156.4378020000004</v>
      </c>
    </row>
    <row r="37" spans="1:16" s="51" customFormat="1" ht="15" customHeight="1" x14ac:dyDescent="0.25">
      <c r="A37" s="46"/>
      <c r="B37" s="189" t="s">
        <v>36</v>
      </c>
      <c r="C37" s="190"/>
      <c r="D37" s="190"/>
      <c r="E37" s="190"/>
      <c r="F37" s="190"/>
      <c r="G37" s="190"/>
      <c r="H37" s="190"/>
      <c r="I37" s="191"/>
      <c r="J37" s="46"/>
      <c r="K37" s="47"/>
      <c r="L37" s="48"/>
      <c r="M37" s="49"/>
      <c r="O37" s="49"/>
      <c r="P37" s="50">
        <f>SUM(P38:P43)</f>
        <v>25386.10001106</v>
      </c>
    </row>
    <row r="38" spans="1:16" ht="30" customHeight="1" x14ac:dyDescent="0.25">
      <c r="A38" s="3">
        <v>92269</v>
      </c>
      <c r="B38" s="215" t="s">
        <v>37</v>
      </c>
      <c r="C38" s="216"/>
      <c r="D38" s="216"/>
      <c r="E38" s="216"/>
      <c r="F38" s="216"/>
      <c r="G38" s="216"/>
      <c r="H38" s="216"/>
      <c r="I38" s="217"/>
      <c r="J38" s="3" t="s">
        <v>6</v>
      </c>
      <c r="K38" s="5">
        <v>125.06</v>
      </c>
      <c r="L38" s="4">
        <v>122.47</v>
      </c>
      <c r="M38" s="14">
        <v>15.36</v>
      </c>
      <c r="N38" s="22">
        <f t="shared" si="0"/>
        <v>1920.9215999999999</v>
      </c>
      <c r="O38" s="17">
        <f>F19</f>
        <v>0.20549999999999999</v>
      </c>
      <c r="P38" s="44">
        <f t="shared" si="1"/>
        <v>2315.6709888</v>
      </c>
    </row>
    <row r="39" spans="1:16" ht="45" customHeight="1" x14ac:dyDescent="0.25">
      <c r="A39" s="3">
        <v>92917</v>
      </c>
      <c r="B39" s="215" t="s">
        <v>38</v>
      </c>
      <c r="C39" s="216"/>
      <c r="D39" s="216"/>
      <c r="E39" s="216"/>
      <c r="F39" s="216"/>
      <c r="G39" s="216"/>
      <c r="H39" s="216"/>
      <c r="I39" s="217"/>
      <c r="J39" s="3" t="s">
        <v>32</v>
      </c>
      <c r="K39" s="5">
        <v>14.7</v>
      </c>
      <c r="L39" s="4">
        <v>14.34</v>
      </c>
      <c r="M39" s="14">
        <v>138.24</v>
      </c>
      <c r="N39" s="22">
        <f t="shared" si="0"/>
        <v>2032.1279999999999</v>
      </c>
      <c r="O39" s="17">
        <f>F19</f>
        <v>0.20549999999999999</v>
      </c>
      <c r="P39" s="44">
        <f t="shared" si="1"/>
        <v>2449.7303039999997</v>
      </c>
    </row>
    <row r="40" spans="1:16" ht="45" customHeight="1" x14ac:dyDescent="0.25">
      <c r="A40" s="3">
        <v>103672</v>
      </c>
      <c r="B40" s="215" t="s">
        <v>39</v>
      </c>
      <c r="C40" s="216"/>
      <c r="D40" s="216"/>
      <c r="E40" s="216"/>
      <c r="F40" s="216"/>
      <c r="G40" s="216"/>
      <c r="H40" s="216"/>
      <c r="I40" s="217"/>
      <c r="J40" s="3" t="s">
        <v>21</v>
      </c>
      <c r="K40" s="5">
        <v>571.37</v>
      </c>
      <c r="L40" s="4">
        <v>567.19000000000005</v>
      </c>
      <c r="M40" s="14">
        <v>1.536</v>
      </c>
      <c r="N40" s="22">
        <f t="shared" si="0"/>
        <v>877.62432000000001</v>
      </c>
      <c r="O40" s="17">
        <f>F19</f>
        <v>0.20549999999999999</v>
      </c>
      <c r="P40" s="44">
        <f t="shared" si="1"/>
        <v>1057.9761177600001</v>
      </c>
    </row>
    <row r="41" spans="1:16" ht="45" customHeight="1" x14ac:dyDescent="0.25">
      <c r="A41" s="3">
        <v>92266</v>
      </c>
      <c r="B41" s="215" t="s">
        <v>41</v>
      </c>
      <c r="C41" s="216"/>
      <c r="D41" s="216"/>
      <c r="E41" s="216"/>
      <c r="F41" s="216"/>
      <c r="G41" s="216"/>
      <c r="H41" s="216"/>
      <c r="I41" s="217"/>
      <c r="J41" s="3" t="s">
        <v>6</v>
      </c>
      <c r="K41" s="5">
        <v>141.09</v>
      </c>
      <c r="L41" s="4">
        <v>137.46</v>
      </c>
      <c r="M41" s="14">
        <v>30.5</v>
      </c>
      <c r="N41" s="22">
        <f t="shared" si="0"/>
        <v>4303.2449999999999</v>
      </c>
      <c r="O41" s="17">
        <f>F19</f>
        <v>0.20549999999999999</v>
      </c>
      <c r="P41" s="44">
        <f t="shared" si="1"/>
        <v>5187.5618475000001</v>
      </c>
    </row>
    <row r="42" spans="1:16" ht="45" customHeight="1" x14ac:dyDescent="0.25">
      <c r="A42" s="3">
        <v>104918</v>
      </c>
      <c r="B42" s="215" t="s">
        <v>31</v>
      </c>
      <c r="C42" s="216"/>
      <c r="D42" s="216"/>
      <c r="E42" s="216"/>
      <c r="F42" s="216"/>
      <c r="G42" s="216"/>
      <c r="H42" s="216"/>
      <c r="I42" s="217"/>
      <c r="J42" s="3" t="s">
        <v>32</v>
      </c>
      <c r="K42" s="5">
        <v>15.38</v>
      </c>
      <c r="L42" s="4">
        <v>14.97</v>
      </c>
      <c r="M42" s="14">
        <v>549</v>
      </c>
      <c r="N42" s="22">
        <f t="shared" si="0"/>
        <v>8443.6200000000008</v>
      </c>
      <c r="O42" s="17">
        <f>F19</f>
        <v>0.20549999999999999</v>
      </c>
      <c r="P42" s="44">
        <f t="shared" si="1"/>
        <v>10178.78391</v>
      </c>
    </row>
    <row r="43" spans="1:16" ht="45" customHeight="1" x14ac:dyDescent="0.25">
      <c r="A43" s="3">
        <v>103675</v>
      </c>
      <c r="B43" s="215" t="s">
        <v>40</v>
      </c>
      <c r="C43" s="216"/>
      <c r="D43" s="216"/>
      <c r="E43" s="216"/>
      <c r="F43" s="216"/>
      <c r="G43" s="216"/>
      <c r="H43" s="216"/>
      <c r="I43" s="217"/>
      <c r="J43" s="3" t="s">
        <v>21</v>
      </c>
      <c r="K43" s="5">
        <v>570.66</v>
      </c>
      <c r="L43" s="4">
        <v>566.48</v>
      </c>
      <c r="M43" s="14">
        <v>6.1</v>
      </c>
      <c r="N43" s="22">
        <f t="shared" si="0"/>
        <v>3481.0259999999994</v>
      </c>
      <c r="O43" s="17">
        <f>F19</f>
        <v>0.20549999999999999</v>
      </c>
      <c r="P43" s="44">
        <f t="shared" si="1"/>
        <v>4196.3768429999991</v>
      </c>
    </row>
    <row r="44" spans="1:16" s="51" customFormat="1" ht="15" customHeight="1" x14ac:dyDescent="0.25">
      <c r="A44" s="46"/>
      <c r="B44" s="189" t="s">
        <v>42</v>
      </c>
      <c r="C44" s="190"/>
      <c r="D44" s="190"/>
      <c r="E44" s="190"/>
      <c r="F44" s="190"/>
      <c r="G44" s="190"/>
      <c r="H44" s="190"/>
      <c r="I44" s="191"/>
      <c r="J44" s="46"/>
      <c r="K44" s="47"/>
      <c r="L44" s="48"/>
      <c r="M44" s="49"/>
      <c r="O44" s="49"/>
      <c r="P44" s="50">
        <f>SUM(P45:P47)</f>
        <v>38839.744112</v>
      </c>
    </row>
    <row r="45" spans="1:16" ht="60" customHeight="1" x14ac:dyDescent="0.25">
      <c r="A45" s="3">
        <v>103330</v>
      </c>
      <c r="B45" s="215" t="s">
        <v>43</v>
      </c>
      <c r="C45" s="216"/>
      <c r="D45" s="216"/>
      <c r="E45" s="216"/>
      <c r="F45" s="216"/>
      <c r="G45" s="216"/>
      <c r="H45" s="216"/>
      <c r="I45" s="217"/>
      <c r="J45" s="3" t="s">
        <v>6</v>
      </c>
      <c r="K45" s="5">
        <v>91.02</v>
      </c>
      <c r="L45" s="4">
        <v>86.4</v>
      </c>
      <c r="M45" s="14">
        <v>195.2</v>
      </c>
      <c r="N45" s="22">
        <f t="shared" si="0"/>
        <v>17767.103999999999</v>
      </c>
      <c r="O45" s="17">
        <f>F19</f>
        <v>0.20549999999999999</v>
      </c>
      <c r="P45" s="44">
        <f t="shared" si="1"/>
        <v>21418.243871999999</v>
      </c>
    </row>
    <row r="46" spans="1:16" ht="45" customHeight="1" x14ac:dyDescent="0.25">
      <c r="A46" s="3">
        <v>102257</v>
      </c>
      <c r="B46" s="215" t="s">
        <v>44</v>
      </c>
      <c r="C46" s="216"/>
      <c r="D46" s="216"/>
      <c r="E46" s="216"/>
      <c r="F46" s="216"/>
      <c r="G46" s="216"/>
      <c r="H46" s="216"/>
      <c r="I46" s="217"/>
      <c r="J46" s="3" t="s">
        <v>6</v>
      </c>
      <c r="K46" s="5">
        <v>348.35</v>
      </c>
      <c r="L46" s="4">
        <v>340.16</v>
      </c>
      <c r="M46" s="14">
        <v>25.6</v>
      </c>
      <c r="N46" s="22">
        <f t="shared" si="0"/>
        <v>8917.76</v>
      </c>
      <c r="O46" s="17">
        <f>F19</f>
        <v>0.20549999999999999</v>
      </c>
      <c r="P46" s="44">
        <f t="shared" si="1"/>
        <v>10750.35968</v>
      </c>
    </row>
    <row r="47" spans="1:16" s="23" customFormat="1" ht="45" customHeight="1" x14ac:dyDescent="0.25">
      <c r="A47" s="19">
        <v>96114</v>
      </c>
      <c r="B47" s="221" t="s">
        <v>45</v>
      </c>
      <c r="C47" s="222"/>
      <c r="D47" s="222"/>
      <c r="E47" s="222"/>
      <c r="F47" s="222"/>
      <c r="G47" s="222"/>
      <c r="H47" s="222"/>
      <c r="I47" s="223"/>
      <c r="J47" s="19" t="s">
        <v>6</v>
      </c>
      <c r="K47" s="26">
        <v>76.86</v>
      </c>
      <c r="L47" s="20">
        <v>74.72</v>
      </c>
      <c r="M47" s="21">
        <v>72</v>
      </c>
      <c r="N47" s="22">
        <f t="shared" si="0"/>
        <v>5533.92</v>
      </c>
      <c r="O47" s="17">
        <f>F19</f>
        <v>0.20549999999999999</v>
      </c>
      <c r="P47" s="45">
        <f t="shared" si="1"/>
        <v>6671.1405599999998</v>
      </c>
    </row>
    <row r="48" spans="1:16" s="51" customFormat="1" ht="15" customHeight="1" x14ac:dyDescent="0.25">
      <c r="A48" s="46"/>
      <c r="B48" s="189" t="s">
        <v>50</v>
      </c>
      <c r="C48" s="190"/>
      <c r="D48" s="190"/>
      <c r="E48" s="190"/>
      <c r="F48" s="190"/>
      <c r="G48" s="190"/>
      <c r="H48" s="190"/>
      <c r="I48" s="191"/>
      <c r="J48" s="46"/>
      <c r="K48" s="47"/>
      <c r="L48" s="48"/>
      <c r="M48" s="49"/>
      <c r="O48" s="49"/>
      <c r="P48" s="50">
        <f>SUM(P49:P56)</f>
        <v>49194.470988100002</v>
      </c>
    </row>
    <row r="49" spans="1:16" ht="60" customHeight="1" x14ac:dyDescent="0.25">
      <c r="A49" s="3">
        <v>87905</v>
      </c>
      <c r="B49" s="215" t="s">
        <v>46</v>
      </c>
      <c r="C49" s="216"/>
      <c r="D49" s="216"/>
      <c r="E49" s="216"/>
      <c r="F49" s="216"/>
      <c r="G49" s="216"/>
      <c r="H49" s="216"/>
      <c r="I49" s="217"/>
      <c r="J49" s="3" t="s">
        <v>6</v>
      </c>
      <c r="K49" s="5">
        <v>9.26</v>
      </c>
      <c r="L49" s="4">
        <v>8.64</v>
      </c>
      <c r="M49" s="14">
        <v>390.4</v>
      </c>
      <c r="N49" s="22">
        <f t="shared" si="0"/>
        <v>3615.1039999999998</v>
      </c>
      <c r="O49" s="17">
        <f>F19</f>
        <v>0.20549999999999999</v>
      </c>
      <c r="P49" s="44">
        <f t="shared" si="1"/>
        <v>4358.0078720000001</v>
      </c>
    </row>
    <row r="50" spans="1:16" ht="75" customHeight="1" x14ac:dyDescent="0.25">
      <c r="A50" s="3">
        <v>104235</v>
      </c>
      <c r="B50" s="215" t="s">
        <v>47</v>
      </c>
      <c r="C50" s="216"/>
      <c r="D50" s="216"/>
      <c r="E50" s="216"/>
      <c r="F50" s="216"/>
      <c r="G50" s="216"/>
      <c r="H50" s="216"/>
      <c r="I50" s="217"/>
      <c r="J50" s="3" t="s">
        <v>6</v>
      </c>
      <c r="K50" s="5">
        <v>78.069999999999993</v>
      </c>
      <c r="L50" s="4">
        <v>76.180000000000007</v>
      </c>
      <c r="M50" s="14">
        <v>75.3</v>
      </c>
      <c r="N50" s="22">
        <f t="shared" si="0"/>
        <v>5878.6709999999994</v>
      </c>
      <c r="O50" s="17">
        <f>F19</f>
        <v>0.20549999999999999</v>
      </c>
      <c r="P50" s="44">
        <f t="shared" si="1"/>
        <v>7086.7378904999987</v>
      </c>
    </row>
    <row r="51" spans="1:16" ht="75" customHeight="1" x14ac:dyDescent="0.25">
      <c r="A51" s="3">
        <v>104236</v>
      </c>
      <c r="B51" s="215" t="s">
        <v>48</v>
      </c>
      <c r="C51" s="216"/>
      <c r="D51" s="216"/>
      <c r="E51" s="216"/>
      <c r="F51" s="216"/>
      <c r="G51" s="216"/>
      <c r="H51" s="216"/>
      <c r="I51" s="217"/>
      <c r="J51" s="3" t="s">
        <v>6</v>
      </c>
      <c r="K51" s="5">
        <v>42.65</v>
      </c>
      <c r="L51" s="4">
        <v>40.75</v>
      </c>
      <c r="M51" s="14">
        <v>315.10000000000002</v>
      </c>
      <c r="N51" s="22">
        <f t="shared" si="0"/>
        <v>13439.015000000001</v>
      </c>
      <c r="O51" s="17">
        <f>F19</f>
        <v>0.20549999999999999</v>
      </c>
      <c r="P51" s="44">
        <f t="shared" si="1"/>
        <v>16200.732582500001</v>
      </c>
    </row>
    <row r="52" spans="1:16" ht="45" customHeight="1" x14ac:dyDescent="0.25">
      <c r="A52" s="3">
        <v>87275</v>
      </c>
      <c r="B52" s="215" t="s">
        <v>49</v>
      </c>
      <c r="C52" s="216"/>
      <c r="D52" s="216"/>
      <c r="E52" s="216"/>
      <c r="F52" s="216"/>
      <c r="G52" s="216"/>
      <c r="H52" s="216"/>
      <c r="I52" s="217"/>
      <c r="J52" s="3" t="s">
        <v>6</v>
      </c>
      <c r="K52" s="5">
        <v>75.709999999999994</v>
      </c>
      <c r="L52" s="4">
        <v>72.55</v>
      </c>
      <c r="M52" s="14">
        <v>75.3</v>
      </c>
      <c r="N52" s="22">
        <f t="shared" si="0"/>
        <v>5700.9629999999997</v>
      </c>
      <c r="O52" s="17">
        <f>F19</f>
        <v>0.20549999999999999</v>
      </c>
      <c r="P52" s="44">
        <f t="shared" si="1"/>
        <v>6872.5108964999999</v>
      </c>
    </row>
    <row r="53" spans="1:16" ht="45" customHeight="1" x14ac:dyDescent="0.25">
      <c r="A53" s="3">
        <v>104598</v>
      </c>
      <c r="B53" s="215" t="s">
        <v>51</v>
      </c>
      <c r="C53" s="216"/>
      <c r="D53" s="216"/>
      <c r="E53" s="216"/>
      <c r="F53" s="216"/>
      <c r="G53" s="216"/>
      <c r="H53" s="216"/>
      <c r="I53" s="217"/>
      <c r="J53" s="3" t="s">
        <v>6</v>
      </c>
      <c r="K53" s="5">
        <v>107.92</v>
      </c>
      <c r="L53" s="4">
        <v>106.12</v>
      </c>
      <c r="M53" s="14">
        <v>72</v>
      </c>
      <c r="N53" s="22">
        <f t="shared" si="0"/>
        <v>7770.24</v>
      </c>
      <c r="O53" s="17">
        <f>F19</f>
        <v>0.20549999999999999</v>
      </c>
      <c r="P53" s="44">
        <f t="shared" si="1"/>
        <v>9367.0243200000004</v>
      </c>
    </row>
    <row r="54" spans="1:16" ht="45" customHeight="1" x14ac:dyDescent="0.25">
      <c r="A54" s="3">
        <v>94993</v>
      </c>
      <c r="B54" s="215" t="s">
        <v>52</v>
      </c>
      <c r="C54" s="216"/>
      <c r="D54" s="216"/>
      <c r="E54" s="216"/>
      <c r="F54" s="216"/>
      <c r="G54" s="216"/>
      <c r="H54" s="216"/>
      <c r="I54" s="217"/>
      <c r="J54" s="3" t="s">
        <v>6</v>
      </c>
      <c r="K54" s="5">
        <v>69.41</v>
      </c>
      <c r="L54" s="4">
        <v>68.58</v>
      </c>
      <c r="M54" s="14">
        <v>39</v>
      </c>
      <c r="N54" s="22">
        <f t="shared" si="0"/>
        <v>2706.99</v>
      </c>
      <c r="O54" s="17">
        <f>F19</f>
        <v>0.20549999999999999</v>
      </c>
      <c r="P54" s="44">
        <f t="shared" si="1"/>
        <v>3263.2764449999995</v>
      </c>
    </row>
    <row r="55" spans="1:16" ht="45" customHeight="1" x14ac:dyDescent="0.25">
      <c r="A55" s="3">
        <v>87299</v>
      </c>
      <c r="B55" s="215" t="s">
        <v>57</v>
      </c>
      <c r="C55" s="216"/>
      <c r="D55" s="216"/>
      <c r="E55" s="216"/>
      <c r="F55" s="216"/>
      <c r="G55" s="216"/>
      <c r="H55" s="216"/>
      <c r="I55" s="217"/>
      <c r="J55" s="3" t="s">
        <v>21</v>
      </c>
      <c r="K55" s="5">
        <v>392.91</v>
      </c>
      <c r="L55" s="4">
        <v>383.83</v>
      </c>
      <c r="M55" s="14">
        <v>4.32</v>
      </c>
      <c r="N55" s="22">
        <f t="shared" si="0"/>
        <v>1697.3712000000003</v>
      </c>
      <c r="O55" s="17">
        <f>F19</f>
        <v>0.20549999999999999</v>
      </c>
      <c r="P55" s="44">
        <f t="shared" si="1"/>
        <v>2046.1809816000002</v>
      </c>
    </row>
    <row r="56" spans="1:16" s="10" customFormat="1" ht="30" customHeight="1" x14ac:dyDescent="0.25">
      <c r="A56" s="11">
        <v>103924</v>
      </c>
      <c r="B56" s="218" t="s">
        <v>53</v>
      </c>
      <c r="C56" s="219"/>
      <c r="D56" s="219"/>
      <c r="E56" s="219"/>
      <c r="F56" s="219"/>
      <c r="G56" s="219"/>
      <c r="H56" s="219"/>
      <c r="I56" s="220"/>
      <c r="J56" s="11" t="s">
        <v>6</v>
      </c>
      <c r="K56" s="27">
        <v>0</v>
      </c>
      <c r="L56" s="12">
        <v>0</v>
      </c>
      <c r="M56" s="15">
        <v>543.6</v>
      </c>
      <c r="N56" s="9">
        <f t="shared" si="0"/>
        <v>0</v>
      </c>
      <c r="O56" s="18"/>
      <c r="P56" s="43">
        <f t="shared" si="1"/>
        <v>0</v>
      </c>
    </row>
    <row r="57" spans="1:16" s="51" customFormat="1" ht="15" customHeight="1" x14ac:dyDescent="0.25">
      <c r="A57" s="46"/>
      <c r="B57" s="182" t="s">
        <v>54</v>
      </c>
      <c r="C57" s="183"/>
      <c r="D57" s="183"/>
      <c r="E57" s="183"/>
      <c r="F57" s="183"/>
      <c r="G57" s="183"/>
      <c r="H57" s="183"/>
      <c r="I57" s="184"/>
      <c r="J57" s="46"/>
      <c r="K57" s="47"/>
      <c r="L57" s="48"/>
      <c r="M57" s="49"/>
      <c r="N57" s="49"/>
      <c r="O57" s="49"/>
      <c r="P57" s="50">
        <f>SUM(P58:P59)</f>
        <v>26893.137849999999</v>
      </c>
    </row>
    <row r="58" spans="1:16" ht="45" customHeight="1" x14ac:dyDescent="0.25">
      <c r="A58" s="3">
        <v>94216</v>
      </c>
      <c r="B58" s="215" t="s">
        <v>55</v>
      </c>
      <c r="C58" s="216"/>
      <c r="D58" s="216"/>
      <c r="E58" s="216"/>
      <c r="F58" s="216"/>
      <c r="G58" s="216"/>
      <c r="H58" s="216"/>
      <c r="I58" s="217"/>
      <c r="J58" s="3" t="s">
        <v>6</v>
      </c>
      <c r="K58" s="5">
        <v>213.43</v>
      </c>
      <c r="L58" s="4">
        <v>213.14</v>
      </c>
      <c r="M58" s="14">
        <v>100</v>
      </c>
      <c r="N58" s="22">
        <f t="shared" si="0"/>
        <v>21343</v>
      </c>
      <c r="O58" s="17">
        <f>F19</f>
        <v>0.20549999999999999</v>
      </c>
      <c r="P58" s="44">
        <f t="shared" si="1"/>
        <v>25728.986499999999</v>
      </c>
    </row>
    <row r="59" spans="1:16" ht="45" customHeight="1" x14ac:dyDescent="0.25">
      <c r="A59" s="3">
        <v>94231</v>
      </c>
      <c r="B59" s="215" t="s">
        <v>56</v>
      </c>
      <c r="C59" s="216"/>
      <c r="D59" s="216"/>
      <c r="E59" s="216"/>
      <c r="F59" s="216"/>
      <c r="G59" s="216"/>
      <c r="H59" s="216"/>
      <c r="I59" s="217"/>
      <c r="J59" s="3" t="s">
        <v>24</v>
      </c>
      <c r="K59" s="5">
        <v>53.65</v>
      </c>
      <c r="L59" s="4">
        <v>52.83</v>
      </c>
      <c r="M59" s="14">
        <v>18</v>
      </c>
      <c r="N59" s="22">
        <f t="shared" si="0"/>
        <v>965.69999999999993</v>
      </c>
      <c r="O59" s="17">
        <f>F19</f>
        <v>0.20549999999999999</v>
      </c>
      <c r="P59" s="44">
        <f t="shared" si="1"/>
        <v>1164.1513499999999</v>
      </c>
    </row>
    <row r="60" spans="1:16" s="51" customFormat="1" ht="15" customHeight="1" x14ac:dyDescent="0.25">
      <c r="A60" s="46"/>
      <c r="B60" s="182" t="s">
        <v>58</v>
      </c>
      <c r="C60" s="183"/>
      <c r="D60" s="183"/>
      <c r="E60" s="183"/>
      <c r="F60" s="183"/>
      <c r="G60" s="183"/>
      <c r="H60" s="183"/>
      <c r="I60" s="184"/>
      <c r="J60" s="46"/>
      <c r="K60" s="47"/>
      <c r="L60" s="48"/>
      <c r="M60" s="49"/>
      <c r="N60" s="49"/>
      <c r="O60" s="49"/>
      <c r="P60" s="50">
        <f>SUM(P61:P64)</f>
        <v>20862.884005799999</v>
      </c>
    </row>
    <row r="61" spans="1:16" ht="45" customHeight="1" x14ac:dyDescent="0.25">
      <c r="A61" s="3">
        <v>91338</v>
      </c>
      <c r="B61" s="215" t="s">
        <v>59</v>
      </c>
      <c r="C61" s="216"/>
      <c r="D61" s="216"/>
      <c r="E61" s="216"/>
      <c r="F61" s="216"/>
      <c r="G61" s="216"/>
      <c r="H61" s="216"/>
      <c r="I61" s="217"/>
      <c r="J61" s="3" t="s">
        <v>6</v>
      </c>
      <c r="K61" s="5">
        <v>881.63</v>
      </c>
      <c r="L61" s="4">
        <v>880.29</v>
      </c>
      <c r="M61" s="14">
        <v>7.56</v>
      </c>
      <c r="N61" s="22">
        <f t="shared" si="0"/>
        <v>6665.1227999999992</v>
      </c>
      <c r="O61" s="17">
        <f>F19</f>
        <v>0.20549999999999999</v>
      </c>
      <c r="P61" s="44">
        <f t="shared" si="1"/>
        <v>8034.8055353999989</v>
      </c>
    </row>
    <row r="62" spans="1:16" ht="105" customHeight="1" x14ac:dyDescent="0.25">
      <c r="A62" s="3">
        <v>94570</v>
      </c>
      <c r="B62" s="215" t="s">
        <v>60</v>
      </c>
      <c r="C62" s="216"/>
      <c r="D62" s="216"/>
      <c r="E62" s="216"/>
      <c r="F62" s="216"/>
      <c r="G62" s="216"/>
      <c r="H62" s="216"/>
      <c r="I62" s="217"/>
      <c r="J62" s="3" t="s">
        <v>6</v>
      </c>
      <c r="K62" s="5">
        <v>364.16</v>
      </c>
      <c r="L62" s="4">
        <v>362.99</v>
      </c>
      <c r="M62" s="14">
        <v>1.8</v>
      </c>
      <c r="N62" s="22">
        <f t="shared" si="0"/>
        <v>655.48800000000006</v>
      </c>
      <c r="O62" s="17">
        <f>F19</f>
        <v>0.20549999999999999</v>
      </c>
      <c r="P62" s="44">
        <f t="shared" si="1"/>
        <v>790.19078400000012</v>
      </c>
    </row>
    <row r="63" spans="1:16" ht="105" customHeight="1" x14ac:dyDescent="0.25">
      <c r="A63" s="3">
        <v>94572</v>
      </c>
      <c r="B63" s="215" t="s">
        <v>61</v>
      </c>
      <c r="C63" s="216"/>
      <c r="D63" s="216"/>
      <c r="E63" s="216"/>
      <c r="F63" s="216"/>
      <c r="G63" s="216"/>
      <c r="H63" s="216"/>
      <c r="I63" s="217"/>
      <c r="J63" s="3" t="s">
        <v>6</v>
      </c>
      <c r="K63" s="5">
        <v>521.6</v>
      </c>
      <c r="L63" s="4">
        <v>519.85</v>
      </c>
      <c r="M63" s="14">
        <v>4</v>
      </c>
      <c r="N63" s="22">
        <f t="shared" si="0"/>
        <v>2086.4</v>
      </c>
      <c r="O63" s="17">
        <f>F19</f>
        <v>0.20549999999999999</v>
      </c>
      <c r="P63" s="44">
        <f t="shared" si="1"/>
        <v>2515.1552000000001</v>
      </c>
    </row>
    <row r="64" spans="1:16" ht="45" customHeight="1" x14ac:dyDescent="0.25">
      <c r="A64" s="3">
        <v>91338</v>
      </c>
      <c r="B64" s="215" t="s">
        <v>59</v>
      </c>
      <c r="C64" s="216"/>
      <c r="D64" s="216"/>
      <c r="E64" s="216"/>
      <c r="F64" s="216"/>
      <c r="G64" s="216"/>
      <c r="H64" s="216"/>
      <c r="I64" s="217"/>
      <c r="J64" s="3" t="s">
        <v>6</v>
      </c>
      <c r="K64" s="5">
        <v>881.63</v>
      </c>
      <c r="L64" s="4">
        <v>880.29</v>
      </c>
      <c r="M64" s="14">
        <v>8.9600000000000009</v>
      </c>
      <c r="N64" s="22">
        <f t="shared" si="0"/>
        <v>7899.4048000000012</v>
      </c>
      <c r="O64" s="17">
        <f>F19</f>
        <v>0.20549999999999999</v>
      </c>
      <c r="P64" s="44">
        <f t="shared" si="1"/>
        <v>9522.732486400002</v>
      </c>
    </row>
    <row r="65" spans="1:16" s="51" customFormat="1" x14ac:dyDescent="0.25">
      <c r="A65" s="46"/>
      <c r="B65" s="182" t="s">
        <v>62</v>
      </c>
      <c r="C65" s="183"/>
      <c r="D65" s="183"/>
      <c r="E65" s="183"/>
      <c r="F65" s="183"/>
      <c r="G65" s="183"/>
      <c r="H65" s="183"/>
      <c r="I65" s="184"/>
      <c r="J65" s="46"/>
      <c r="K65" s="47"/>
      <c r="L65" s="48"/>
      <c r="M65" s="49"/>
      <c r="N65" s="49"/>
      <c r="O65" s="49"/>
      <c r="P65" s="50">
        <f>SUM(P66:P75)</f>
        <v>5235.7396550000003</v>
      </c>
    </row>
    <row r="66" spans="1:16" ht="60" customHeight="1" x14ac:dyDescent="0.25">
      <c r="A66" s="3">
        <v>101875</v>
      </c>
      <c r="B66" s="215" t="s">
        <v>63</v>
      </c>
      <c r="C66" s="216"/>
      <c r="D66" s="216"/>
      <c r="E66" s="216"/>
      <c r="F66" s="216"/>
      <c r="G66" s="216"/>
      <c r="H66" s="216"/>
      <c r="I66" s="217"/>
      <c r="J66" s="3" t="s">
        <v>9</v>
      </c>
      <c r="K66" s="5">
        <v>359.13</v>
      </c>
      <c r="L66" s="4">
        <v>355.84</v>
      </c>
      <c r="M66" s="14">
        <v>1</v>
      </c>
      <c r="N66" s="22">
        <f t="shared" si="0"/>
        <v>359.13</v>
      </c>
      <c r="O66" s="17">
        <f>F19</f>
        <v>0.20549999999999999</v>
      </c>
      <c r="P66" s="44">
        <f t="shared" si="1"/>
        <v>432.93121500000001</v>
      </c>
    </row>
    <row r="67" spans="1:16" ht="45" customHeight="1" x14ac:dyDescent="0.25">
      <c r="A67" s="3">
        <v>101894</v>
      </c>
      <c r="B67" s="215" t="s">
        <v>64</v>
      </c>
      <c r="C67" s="216"/>
      <c r="D67" s="216"/>
      <c r="E67" s="216"/>
      <c r="F67" s="216"/>
      <c r="G67" s="216"/>
      <c r="H67" s="216"/>
      <c r="I67" s="217"/>
      <c r="J67" s="3" t="s">
        <v>9</v>
      </c>
      <c r="K67" s="5">
        <v>171.76</v>
      </c>
      <c r="L67" s="4">
        <v>166.88</v>
      </c>
      <c r="M67" s="14">
        <v>1</v>
      </c>
      <c r="N67" s="22">
        <f t="shared" si="0"/>
        <v>171.76</v>
      </c>
      <c r="O67" s="17">
        <f>F19</f>
        <v>0.20549999999999999</v>
      </c>
      <c r="P67" s="44">
        <f t="shared" si="1"/>
        <v>207.05667999999997</v>
      </c>
    </row>
    <row r="68" spans="1:16" ht="30" customHeight="1" x14ac:dyDescent="0.25">
      <c r="A68" s="3">
        <v>93671</v>
      </c>
      <c r="B68" s="215" t="s">
        <v>65</v>
      </c>
      <c r="C68" s="216"/>
      <c r="D68" s="216"/>
      <c r="E68" s="216"/>
      <c r="F68" s="216"/>
      <c r="G68" s="216"/>
      <c r="H68" s="216"/>
      <c r="I68" s="217"/>
      <c r="J68" s="3" t="s">
        <v>9</v>
      </c>
      <c r="K68" s="5">
        <v>84.87</v>
      </c>
      <c r="L68" s="4">
        <v>83.16</v>
      </c>
      <c r="M68" s="14">
        <v>9</v>
      </c>
      <c r="N68" s="22">
        <f t="shared" si="0"/>
        <v>763.83</v>
      </c>
      <c r="O68" s="17">
        <f>F19</f>
        <v>0.20549999999999999</v>
      </c>
      <c r="P68" s="44">
        <f t="shared" si="1"/>
        <v>920.79706499999998</v>
      </c>
    </row>
    <row r="69" spans="1:16" ht="45" customHeight="1" x14ac:dyDescent="0.25">
      <c r="A69" s="3">
        <v>97667</v>
      </c>
      <c r="B69" s="215" t="s">
        <v>66</v>
      </c>
      <c r="C69" s="216"/>
      <c r="D69" s="216"/>
      <c r="E69" s="216"/>
      <c r="F69" s="216"/>
      <c r="G69" s="216"/>
      <c r="H69" s="216"/>
      <c r="I69" s="217"/>
      <c r="J69" s="3" t="s">
        <v>24</v>
      </c>
      <c r="K69" s="5">
        <v>9.75</v>
      </c>
      <c r="L69" s="4">
        <v>9.33</v>
      </c>
      <c r="M69" s="14">
        <v>42</v>
      </c>
      <c r="N69" s="22">
        <f t="shared" si="0"/>
        <v>409.5</v>
      </c>
      <c r="O69" s="17">
        <f>F19</f>
        <v>0.20549999999999999</v>
      </c>
      <c r="P69" s="44">
        <f t="shared" si="1"/>
        <v>493.65224999999998</v>
      </c>
    </row>
    <row r="70" spans="1:16" ht="45" customHeight="1" x14ac:dyDescent="0.25">
      <c r="A70" s="3">
        <v>91935</v>
      </c>
      <c r="B70" s="215" t="s">
        <v>67</v>
      </c>
      <c r="C70" s="216"/>
      <c r="D70" s="216"/>
      <c r="E70" s="216"/>
      <c r="F70" s="216"/>
      <c r="G70" s="216"/>
      <c r="H70" s="216"/>
      <c r="I70" s="217"/>
      <c r="J70" s="3" t="s">
        <v>24</v>
      </c>
      <c r="K70" s="5">
        <v>29.32</v>
      </c>
      <c r="L70" s="4">
        <v>28.61</v>
      </c>
      <c r="M70" s="14">
        <v>18</v>
      </c>
      <c r="N70" s="22">
        <f t="shared" si="0"/>
        <v>527.76</v>
      </c>
      <c r="O70" s="17">
        <f>F19</f>
        <v>0.20549999999999999</v>
      </c>
      <c r="P70" s="44">
        <f t="shared" si="1"/>
        <v>636.21468000000004</v>
      </c>
    </row>
    <row r="71" spans="1:16" ht="45" customHeight="1" x14ac:dyDescent="0.25">
      <c r="A71" s="3">
        <v>91929</v>
      </c>
      <c r="B71" s="215" t="s">
        <v>68</v>
      </c>
      <c r="C71" s="216"/>
      <c r="D71" s="216"/>
      <c r="E71" s="216"/>
      <c r="F71" s="216"/>
      <c r="G71" s="216"/>
      <c r="H71" s="216"/>
      <c r="I71" s="217"/>
      <c r="J71" s="3" t="s">
        <v>24</v>
      </c>
      <c r="K71" s="5">
        <v>8.4499999999999993</v>
      </c>
      <c r="L71" s="4">
        <v>8.2100000000000009</v>
      </c>
      <c r="M71" s="14">
        <v>22</v>
      </c>
      <c r="N71" s="22">
        <f t="shared" si="0"/>
        <v>185.89999999999998</v>
      </c>
      <c r="O71" s="17">
        <f>F19</f>
        <v>0.20549999999999999</v>
      </c>
      <c r="P71" s="44">
        <f t="shared" si="1"/>
        <v>224.10244999999998</v>
      </c>
    </row>
    <row r="72" spans="1:16" ht="45" customHeight="1" x14ac:dyDescent="0.25">
      <c r="A72" s="3">
        <v>91926</v>
      </c>
      <c r="B72" s="215" t="s">
        <v>69</v>
      </c>
      <c r="C72" s="216"/>
      <c r="D72" s="216"/>
      <c r="E72" s="216"/>
      <c r="F72" s="216"/>
      <c r="G72" s="216"/>
      <c r="H72" s="216"/>
      <c r="I72" s="217"/>
      <c r="J72" s="3" t="s">
        <v>24</v>
      </c>
      <c r="K72" s="5">
        <v>5.24</v>
      </c>
      <c r="L72" s="4">
        <v>5.0599999999999996</v>
      </c>
      <c r="M72" s="14">
        <v>172</v>
      </c>
      <c r="N72" s="22">
        <f t="shared" si="0"/>
        <v>901.28000000000009</v>
      </c>
      <c r="O72" s="17">
        <f>F19</f>
        <v>0.20549999999999999</v>
      </c>
      <c r="P72" s="44">
        <f t="shared" si="1"/>
        <v>1086.4930400000001</v>
      </c>
    </row>
    <row r="73" spans="1:16" ht="45" customHeight="1" x14ac:dyDescent="0.25">
      <c r="A73" s="3">
        <v>92022</v>
      </c>
      <c r="B73" s="215" t="s">
        <v>70</v>
      </c>
      <c r="C73" s="216"/>
      <c r="D73" s="216"/>
      <c r="E73" s="216"/>
      <c r="F73" s="216"/>
      <c r="G73" s="216"/>
      <c r="H73" s="216"/>
      <c r="I73" s="217"/>
      <c r="J73" s="3" t="s">
        <v>9</v>
      </c>
      <c r="K73" s="5">
        <v>52.65</v>
      </c>
      <c r="L73" s="4">
        <v>49.63</v>
      </c>
      <c r="M73" s="14">
        <v>5</v>
      </c>
      <c r="N73" s="22">
        <f t="shared" si="0"/>
        <v>263.25</v>
      </c>
      <c r="O73" s="17">
        <f>F19</f>
        <v>0.20549999999999999</v>
      </c>
      <c r="P73" s="44">
        <f t="shared" si="1"/>
        <v>317.34787499999999</v>
      </c>
    </row>
    <row r="74" spans="1:16" ht="45" customHeight="1" x14ac:dyDescent="0.25">
      <c r="A74" s="3">
        <v>91998</v>
      </c>
      <c r="B74" s="215" t="s">
        <v>71</v>
      </c>
      <c r="C74" s="216"/>
      <c r="D74" s="216"/>
      <c r="E74" s="216"/>
      <c r="F74" s="216"/>
      <c r="G74" s="216"/>
      <c r="H74" s="216"/>
      <c r="I74" s="217"/>
      <c r="J74" s="3" t="s">
        <v>9</v>
      </c>
      <c r="K74" s="5">
        <v>26.74</v>
      </c>
      <c r="L74" s="4">
        <v>25.25</v>
      </c>
      <c r="M74" s="14">
        <v>12</v>
      </c>
      <c r="N74" s="22">
        <f t="shared" si="0"/>
        <v>320.88</v>
      </c>
      <c r="O74" s="17">
        <f>F19</f>
        <v>0.20549999999999999</v>
      </c>
      <c r="P74" s="44">
        <f t="shared" si="1"/>
        <v>386.82083999999998</v>
      </c>
    </row>
    <row r="75" spans="1:16" ht="45" customHeight="1" x14ac:dyDescent="0.25">
      <c r="A75" s="3">
        <v>103782</v>
      </c>
      <c r="B75" s="215" t="s">
        <v>72</v>
      </c>
      <c r="C75" s="216"/>
      <c r="D75" s="216"/>
      <c r="E75" s="216"/>
      <c r="F75" s="216"/>
      <c r="G75" s="216"/>
      <c r="H75" s="216"/>
      <c r="I75" s="217"/>
      <c r="J75" s="3" t="s">
        <v>9</v>
      </c>
      <c r="K75" s="5">
        <v>36.659999999999997</v>
      </c>
      <c r="L75" s="4">
        <v>34.479999999999997</v>
      </c>
      <c r="M75" s="14">
        <v>12</v>
      </c>
      <c r="N75" s="22">
        <f t="shared" si="0"/>
        <v>439.91999999999996</v>
      </c>
      <c r="O75" s="17">
        <f>F19</f>
        <v>0.20549999999999999</v>
      </c>
      <c r="P75" s="44">
        <f t="shared" si="1"/>
        <v>530.32355999999993</v>
      </c>
    </row>
    <row r="76" spans="1:16" s="51" customFormat="1" ht="15" customHeight="1" x14ac:dyDescent="0.25">
      <c r="A76" s="46"/>
      <c r="B76" s="182" t="s">
        <v>73</v>
      </c>
      <c r="C76" s="183"/>
      <c r="D76" s="183"/>
      <c r="E76" s="183"/>
      <c r="F76" s="183"/>
      <c r="G76" s="183"/>
      <c r="H76" s="183"/>
      <c r="I76" s="184"/>
      <c r="J76" s="46"/>
      <c r="K76" s="47"/>
      <c r="L76" s="48"/>
      <c r="M76" s="49"/>
      <c r="N76" s="49"/>
      <c r="O76" s="49"/>
      <c r="P76" s="50">
        <f>SUM(P77:P92)</f>
        <v>14552.036535000001</v>
      </c>
    </row>
    <row r="77" spans="1:16" ht="45" customHeight="1" x14ac:dyDescent="0.25">
      <c r="A77" s="3">
        <v>2611</v>
      </c>
      <c r="B77" s="215" t="s">
        <v>74</v>
      </c>
      <c r="C77" s="216"/>
      <c r="D77" s="216"/>
      <c r="E77" s="216"/>
      <c r="F77" s="216"/>
      <c r="G77" s="216"/>
      <c r="H77" s="216"/>
      <c r="I77" s="217"/>
      <c r="J77" s="3" t="s">
        <v>9</v>
      </c>
      <c r="K77" s="5">
        <v>457.56</v>
      </c>
      <c r="L77" s="4">
        <v>456.92</v>
      </c>
      <c r="M77" s="14">
        <v>1</v>
      </c>
      <c r="N77" s="22">
        <f t="shared" si="0"/>
        <v>457.56</v>
      </c>
      <c r="O77" s="17">
        <f>F19</f>
        <v>0.20549999999999999</v>
      </c>
      <c r="P77" s="44">
        <f t="shared" si="1"/>
        <v>551.58857999999998</v>
      </c>
    </row>
    <row r="78" spans="1:16" ht="30" customHeight="1" x14ac:dyDescent="0.25">
      <c r="A78" s="3">
        <v>94798</v>
      </c>
      <c r="B78" s="215" t="s">
        <v>75</v>
      </c>
      <c r="C78" s="216"/>
      <c r="D78" s="216"/>
      <c r="E78" s="216"/>
      <c r="F78" s="216"/>
      <c r="G78" s="216"/>
      <c r="H78" s="216"/>
      <c r="I78" s="217"/>
      <c r="J78" s="3" t="s">
        <v>9</v>
      </c>
      <c r="K78" s="5">
        <v>224.96</v>
      </c>
      <c r="L78" s="4">
        <v>222.99</v>
      </c>
      <c r="M78" s="14">
        <v>1</v>
      </c>
      <c r="N78" s="22">
        <f t="shared" si="0"/>
        <v>224.96</v>
      </c>
      <c r="O78" s="17">
        <f>F19</f>
        <v>0.20549999999999999</v>
      </c>
      <c r="P78" s="44">
        <f t="shared" si="1"/>
        <v>271.18928</v>
      </c>
    </row>
    <row r="79" spans="1:16" ht="45" customHeight="1" x14ac:dyDescent="0.25">
      <c r="A79" s="3">
        <v>89987</v>
      </c>
      <c r="B79" s="215" t="s">
        <v>76</v>
      </c>
      <c r="C79" s="216"/>
      <c r="D79" s="216"/>
      <c r="E79" s="216"/>
      <c r="F79" s="216"/>
      <c r="G79" s="216"/>
      <c r="H79" s="216"/>
      <c r="I79" s="217"/>
      <c r="J79" s="3" t="s">
        <v>9</v>
      </c>
      <c r="K79" s="5">
        <v>75.84</v>
      </c>
      <c r="L79" s="4">
        <v>74.59</v>
      </c>
      <c r="M79" s="14">
        <v>2</v>
      </c>
      <c r="N79" s="22">
        <f t="shared" si="0"/>
        <v>151.68</v>
      </c>
      <c r="O79" s="17">
        <f>F19</f>
        <v>0.20549999999999999</v>
      </c>
      <c r="P79" s="44">
        <f t="shared" si="1"/>
        <v>182.85024000000001</v>
      </c>
    </row>
    <row r="80" spans="1:16" ht="45" customHeight="1" x14ac:dyDescent="0.25">
      <c r="A80" s="3">
        <v>89984</v>
      </c>
      <c r="B80" s="215" t="s">
        <v>77</v>
      </c>
      <c r="C80" s="216"/>
      <c r="D80" s="216"/>
      <c r="E80" s="216"/>
      <c r="F80" s="216"/>
      <c r="G80" s="216"/>
      <c r="H80" s="216"/>
      <c r="I80" s="217"/>
      <c r="J80" s="3" t="s">
        <v>9</v>
      </c>
      <c r="K80" s="5">
        <v>67.86</v>
      </c>
      <c r="L80" s="4">
        <v>66.83</v>
      </c>
      <c r="M80" s="14">
        <v>4</v>
      </c>
      <c r="N80" s="22">
        <f t="shared" si="0"/>
        <v>271.44</v>
      </c>
      <c r="O80" s="17">
        <f>F19</f>
        <v>0.20549999999999999</v>
      </c>
      <c r="P80" s="44">
        <f t="shared" si="1"/>
        <v>327.22091999999998</v>
      </c>
    </row>
    <row r="81" spans="1:16" ht="45" customHeight="1" x14ac:dyDescent="0.25">
      <c r="A81" s="3">
        <v>103018</v>
      </c>
      <c r="B81" s="215" t="s">
        <v>78</v>
      </c>
      <c r="C81" s="216"/>
      <c r="D81" s="216"/>
      <c r="E81" s="216"/>
      <c r="F81" s="216"/>
      <c r="G81" s="216"/>
      <c r="H81" s="216"/>
      <c r="I81" s="217"/>
      <c r="J81" s="3" t="s">
        <v>9</v>
      </c>
      <c r="K81" s="5">
        <v>361.52</v>
      </c>
      <c r="L81" s="4">
        <v>357</v>
      </c>
      <c r="M81" s="14">
        <v>7</v>
      </c>
      <c r="N81" s="22">
        <f t="shared" si="0"/>
        <v>2530.64</v>
      </c>
      <c r="O81" s="17">
        <f>F19</f>
        <v>0.20549999999999999</v>
      </c>
      <c r="P81" s="44">
        <f t="shared" si="1"/>
        <v>3050.6865199999997</v>
      </c>
    </row>
    <row r="82" spans="1:16" ht="75" customHeight="1" x14ac:dyDescent="0.25">
      <c r="A82" s="3">
        <v>86934</v>
      </c>
      <c r="B82" s="215" t="s">
        <v>84</v>
      </c>
      <c r="C82" s="216"/>
      <c r="D82" s="216"/>
      <c r="E82" s="216"/>
      <c r="F82" s="216"/>
      <c r="G82" s="216"/>
      <c r="H82" s="216"/>
      <c r="I82" s="217"/>
      <c r="J82" s="3" t="s">
        <v>9</v>
      </c>
      <c r="K82" s="5">
        <v>504.34</v>
      </c>
      <c r="L82" s="4">
        <v>499.05</v>
      </c>
      <c r="M82" s="14">
        <v>5</v>
      </c>
      <c r="N82" s="22">
        <f t="shared" si="0"/>
        <v>2521.6999999999998</v>
      </c>
      <c r="O82" s="17">
        <f>F19</f>
        <v>0.20549999999999999</v>
      </c>
      <c r="P82" s="44">
        <f t="shared" si="1"/>
        <v>3039.9093499999999</v>
      </c>
    </row>
    <row r="83" spans="1:16" ht="45" customHeight="1" x14ac:dyDescent="0.25">
      <c r="A83" s="3">
        <v>95470</v>
      </c>
      <c r="B83" s="215" t="s">
        <v>79</v>
      </c>
      <c r="C83" s="216"/>
      <c r="D83" s="216"/>
      <c r="E83" s="216"/>
      <c r="F83" s="216"/>
      <c r="G83" s="216"/>
      <c r="H83" s="216"/>
      <c r="I83" s="217"/>
      <c r="J83" s="3" t="s">
        <v>9</v>
      </c>
      <c r="K83" s="5">
        <v>308.2</v>
      </c>
      <c r="L83" s="4">
        <v>305.83999999999997</v>
      </c>
      <c r="M83" s="14">
        <v>6</v>
      </c>
      <c r="N83" s="22">
        <f t="shared" si="0"/>
        <v>1849.1999999999998</v>
      </c>
      <c r="O83" s="17">
        <f>F19</f>
        <v>0.20549999999999999</v>
      </c>
      <c r="P83" s="44">
        <f t="shared" si="1"/>
        <v>2229.2105999999999</v>
      </c>
    </row>
    <row r="84" spans="1:16" ht="75" customHeight="1" x14ac:dyDescent="0.25">
      <c r="A84" s="3">
        <v>95472</v>
      </c>
      <c r="B84" s="215" t="s">
        <v>80</v>
      </c>
      <c r="C84" s="216"/>
      <c r="D84" s="216"/>
      <c r="E84" s="216"/>
      <c r="F84" s="216"/>
      <c r="G84" s="216"/>
      <c r="H84" s="216"/>
      <c r="I84" s="217"/>
      <c r="J84" s="3" t="s">
        <v>9</v>
      </c>
      <c r="K84" s="5">
        <v>766.37</v>
      </c>
      <c r="L84" s="4">
        <v>761.49</v>
      </c>
      <c r="M84" s="14">
        <v>1</v>
      </c>
      <c r="N84" s="22">
        <f t="shared" si="0"/>
        <v>766.37</v>
      </c>
      <c r="O84" s="17">
        <f>F19</f>
        <v>0.20549999999999999</v>
      </c>
      <c r="P84" s="44">
        <f t="shared" si="1"/>
        <v>923.85903499999995</v>
      </c>
    </row>
    <row r="85" spans="1:16" ht="45" customHeight="1" x14ac:dyDescent="0.25">
      <c r="A85" s="3">
        <v>94648</v>
      </c>
      <c r="B85" s="215" t="s">
        <v>81</v>
      </c>
      <c r="C85" s="216"/>
      <c r="D85" s="216"/>
      <c r="E85" s="216"/>
      <c r="F85" s="216"/>
      <c r="G85" s="216"/>
      <c r="H85" s="216"/>
      <c r="I85" s="217"/>
      <c r="J85" s="3" t="s">
        <v>24</v>
      </c>
      <c r="K85" s="5">
        <v>7.81</v>
      </c>
      <c r="L85" s="4">
        <v>7.55</v>
      </c>
      <c r="M85" s="14">
        <v>80</v>
      </c>
      <c r="N85" s="22">
        <f t="shared" si="0"/>
        <v>624.79999999999995</v>
      </c>
      <c r="O85" s="17">
        <f>F19</f>
        <v>0.20549999999999999</v>
      </c>
      <c r="P85" s="44">
        <f t="shared" si="1"/>
        <v>753.19639999999993</v>
      </c>
    </row>
    <row r="86" spans="1:16" ht="45" customHeight="1" x14ac:dyDescent="0.25">
      <c r="A86" s="3">
        <v>94649</v>
      </c>
      <c r="B86" s="215" t="s">
        <v>82</v>
      </c>
      <c r="C86" s="216"/>
      <c r="D86" s="216"/>
      <c r="E86" s="216"/>
      <c r="F86" s="216"/>
      <c r="G86" s="216"/>
      <c r="H86" s="216"/>
      <c r="I86" s="217"/>
      <c r="J86" s="3" t="s">
        <v>24</v>
      </c>
      <c r="K86" s="5">
        <v>14.11</v>
      </c>
      <c r="L86" s="4">
        <v>13.77</v>
      </c>
      <c r="M86" s="14">
        <v>40</v>
      </c>
      <c r="N86" s="22">
        <f t="shared" si="0"/>
        <v>564.4</v>
      </c>
      <c r="O86" s="17">
        <f>F19</f>
        <v>0.20549999999999999</v>
      </c>
      <c r="P86" s="44">
        <f t="shared" si="1"/>
        <v>680.38419999999996</v>
      </c>
    </row>
    <row r="87" spans="1:16" ht="45" customHeight="1" x14ac:dyDescent="0.25">
      <c r="A87" s="3">
        <v>94650</v>
      </c>
      <c r="B87" s="215" t="s">
        <v>83</v>
      </c>
      <c r="C87" s="216"/>
      <c r="D87" s="216"/>
      <c r="E87" s="216"/>
      <c r="F87" s="216"/>
      <c r="G87" s="216"/>
      <c r="H87" s="216"/>
      <c r="I87" s="217"/>
      <c r="J87" s="3" t="s">
        <v>24</v>
      </c>
      <c r="K87" s="5">
        <v>21.19</v>
      </c>
      <c r="L87" s="4">
        <v>20.75</v>
      </c>
      <c r="M87" s="14">
        <v>20</v>
      </c>
      <c r="N87" s="22">
        <f t="shared" si="0"/>
        <v>423.8</v>
      </c>
      <c r="O87" s="17">
        <f>F19</f>
        <v>0.20549999999999999</v>
      </c>
      <c r="P87" s="44">
        <f t="shared" ref="P87:P98" si="2">(N87*O87)+N87</f>
        <v>510.89089999999999</v>
      </c>
    </row>
    <row r="88" spans="1:16" ht="30" customHeight="1" x14ac:dyDescent="0.25">
      <c r="A88" s="3">
        <v>95544</v>
      </c>
      <c r="B88" s="215" t="s">
        <v>85</v>
      </c>
      <c r="C88" s="216"/>
      <c r="D88" s="216"/>
      <c r="E88" s="216"/>
      <c r="F88" s="216"/>
      <c r="G88" s="216"/>
      <c r="H88" s="216"/>
      <c r="I88" s="217"/>
      <c r="J88" s="3" t="s">
        <v>9</v>
      </c>
      <c r="K88" s="5">
        <v>61.72</v>
      </c>
      <c r="L88" s="4">
        <v>60.5</v>
      </c>
      <c r="M88" s="14">
        <v>7</v>
      </c>
      <c r="N88" s="22">
        <f t="shared" ref="N88:N98" si="3">K88*M88</f>
        <v>432.03999999999996</v>
      </c>
      <c r="O88" s="17">
        <f>F19</f>
        <v>0.20549999999999999</v>
      </c>
      <c r="P88" s="44">
        <f t="shared" si="2"/>
        <v>520.82421999999997</v>
      </c>
    </row>
    <row r="89" spans="1:16" ht="30" customHeight="1" x14ac:dyDescent="0.25">
      <c r="A89" s="3">
        <v>95545</v>
      </c>
      <c r="B89" s="215" t="s">
        <v>86</v>
      </c>
      <c r="C89" s="216"/>
      <c r="D89" s="216"/>
      <c r="E89" s="216"/>
      <c r="F89" s="216"/>
      <c r="G89" s="216"/>
      <c r="H89" s="216"/>
      <c r="I89" s="217"/>
      <c r="J89" s="3" t="s">
        <v>9</v>
      </c>
      <c r="K89" s="5">
        <v>60.55</v>
      </c>
      <c r="L89" s="4">
        <v>59.33</v>
      </c>
      <c r="M89" s="14">
        <v>5</v>
      </c>
      <c r="N89" s="22">
        <f t="shared" si="3"/>
        <v>302.75</v>
      </c>
      <c r="O89" s="17">
        <f>F19</f>
        <v>0.20549999999999999</v>
      </c>
      <c r="P89" s="44">
        <f t="shared" si="2"/>
        <v>364.965125</v>
      </c>
    </row>
    <row r="90" spans="1:16" ht="30" customHeight="1" x14ac:dyDescent="0.25">
      <c r="A90" s="3">
        <v>100860</v>
      </c>
      <c r="B90" s="215" t="s">
        <v>87</v>
      </c>
      <c r="C90" s="216"/>
      <c r="D90" s="216"/>
      <c r="E90" s="216"/>
      <c r="F90" s="216"/>
      <c r="G90" s="216"/>
      <c r="H90" s="216"/>
      <c r="I90" s="217"/>
      <c r="J90" s="3" t="s">
        <v>9</v>
      </c>
      <c r="K90" s="5">
        <v>124.34</v>
      </c>
      <c r="L90" s="4">
        <v>122.61</v>
      </c>
      <c r="M90" s="14">
        <v>2</v>
      </c>
      <c r="N90" s="22">
        <f t="shared" si="3"/>
        <v>248.68</v>
      </c>
      <c r="O90" s="17">
        <f>F19</f>
        <v>0.20549999999999999</v>
      </c>
      <c r="P90" s="44">
        <f t="shared" si="2"/>
        <v>299.78374000000002</v>
      </c>
    </row>
    <row r="91" spans="1:16" ht="45" customHeight="1" x14ac:dyDescent="0.25">
      <c r="A91" s="3">
        <v>100870</v>
      </c>
      <c r="B91" s="215" t="s">
        <v>88</v>
      </c>
      <c r="C91" s="216"/>
      <c r="D91" s="216"/>
      <c r="E91" s="216"/>
      <c r="F91" s="216"/>
      <c r="G91" s="216"/>
      <c r="H91" s="216"/>
      <c r="I91" s="217"/>
      <c r="J91" s="3" t="s">
        <v>9</v>
      </c>
      <c r="K91" s="5">
        <v>325.39</v>
      </c>
      <c r="L91" s="4">
        <v>321.73</v>
      </c>
      <c r="M91" s="14">
        <v>1</v>
      </c>
      <c r="N91" s="22">
        <f t="shared" si="3"/>
        <v>325.39</v>
      </c>
      <c r="O91" s="17">
        <f>F19</f>
        <v>0.20549999999999999</v>
      </c>
      <c r="P91" s="44">
        <f t="shared" si="2"/>
        <v>392.25764499999997</v>
      </c>
    </row>
    <row r="92" spans="1:16" ht="45" customHeight="1" x14ac:dyDescent="0.25">
      <c r="A92" s="3">
        <v>100873</v>
      </c>
      <c r="B92" s="215" t="s">
        <v>89</v>
      </c>
      <c r="C92" s="216"/>
      <c r="D92" s="216"/>
      <c r="E92" s="216"/>
      <c r="F92" s="216"/>
      <c r="G92" s="216"/>
      <c r="H92" s="216"/>
      <c r="I92" s="217"/>
      <c r="J92" s="3" t="s">
        <v>9</v>
      </c>
      <c r="K92" s="5">
        <v>375.96</v>
      </c>
      <c r="L92" s="4">
        <v>372.3</v>
      </c>
      <c r="M92" s="14">
        <v>1</v>
      </c>
      <c r="N92" s="22">
        <f t="shared" si="3"/>
        <v>375.96</v>
      </c>
      <c r="O92" s="17">
        <f>F19</f>
        <v>0.20549999999999999</v>
      </c>
      <c r="P92" s="44">
        <f t="shared" si="2"/>
        <v>453.21977999999996</v>
      </c>
    </row>
    <row r="93" spans="1:16" s="51" customFormat="1" x14ac:dyDescent="0.25">
      <c r="A93" s="46"/>
      <c r="B93" s="182" t="s">
        <v>90</v>
      </c>
      <c r="C93" s="183"/>
      <c r="D93" s="183"/>
      <c r="E93" s="183"/>
      <c r="F93" s="183"/>
      <c r="G93" s="183"/>
      <c r="H93" s="183"/>
      <c r="I93" s="184"/>
      <c r="J93" s="46"/>
      <c r="K93" s="47"/>
      <c r="L93" s="48"/>
      <c r="M93" s="49"/>
      <c r="N93" s="49"/>
      <c r="O93" s="49"/>
      <c r="P93" s="50">
        <f>SUM(P94:P98)</f>
        <v>13506.146302149999</v>
      </c>
    </row>
    <row r="94" spans="1:16" ht="30" customHeight="1" x14ac:dyDescent="0.25">
      <c r="A94" s="3">
        <v>88495</v>
      </c>
      <c r="B94" s="215" t="s">
        <v>92</v>
      </c>
      <c r="C94" s="216"/>
      <c r="D94" s="216"/>
      <c r="E94" s="216"/>
      <c r="F94" s="216"/>
      <c r="G94" s="216"/>
      <c r="H94" s="216"/>
      <c r="I94" s="217"/>
      <c r="J94" s="3" t="s">
        <v>6</v>
      </c>
      <c r="K94" s="5">
        <v>13.48</v>
      </c>
      <c r="L94" s="4">
        <v>12.85</v>
      </c>
      <c r="M94" s="14">
        <v>315.10000000000002</v>
      </c>
      <c r="N94" s="22">
        <f t="shared" si="3"/>
        <v>4247.5480000000007</v>
      </c>
      <c r="O94" s="17">
        <f>F19</f>
        <v>0.20549999999999999</v>
      </c>
      <c r="P94" s="44">
        <f t="shared" si="2"/>
        <v>5120.4191140000003</v>
      </c>
    </row>
    <row r="95" spans="1:16" ht="45" customHeight="1" x14ac:dyDescent="0.25">
      <c r="A95" s="3">
        <v>88416</v>
      </c>
      <c r="B95" s="215" t="s">
        <v>91</v>
      </c>
      <c r="C95" s="216"/>
      <c r="D95" s="216"/>
      <c r="E95" s="216"/>
      <c r="F95" s="216"/>
      <c r="G95" s="216"/>
      <c r="H95" s="216"/>
      <c r="I95" s="217"/>
      <c r="J95" s="3" t="s">
        <v>6</v>
      </c>
      <c r="K95" s="5">
        <v>23.14</v>
      </c>
      <c r="L95" s="4">
        <v>22.72</v>
      </c>
      <c r="M95" s="14">
        <v>154</v>
      </c>
      <c r="N95" s="22">
        <f t="shared" si="3"/>
        <v>3563.56</v>
      </c>
      <c r="O95" s="17">
        <f>F19</f>
        <v>0.20549999999999999</v>
      </c>
      <c r="P95" s="44">
        <f t="shared" si="2"/>
        <v>4295.87158</v>
      </c>
    </row>
    <row r="96" spans="1:16" ht="30" customHeight="1" x14ac:dyDescent="0.25">
      <c r="A96" s="3">
        <v>104641</v>
      </c>
      <c r="B96" s="215" t="s">
        <v>93</v>
      </c>
      <c r="C96" s="216"/>
      <c r="D96" s="216"/>
      <c r="E96" s="216"/>
      <c r="F96" s="216"/>
      <c r="G96" s="216"/>
      <c r="H96" s="216"/>
      <c r="I96" s="217"/>
      <c r="J96" s="3" t="s">
        <v>6</v>
      </c>
      <c r="K96" s="5">
        <v>11.11</v>
      </c>
      <c r="L96" s="4">
        <v>10.54</v>
      </c>
      <c r="M96" s="14">
        <v>128.03</v>
      </c>
      <c r="N96" s="22">
        <f t="shared" si="3"/>
        <v>1422.4132999999999</v>
      </c>
      <c r="O96" s="17">
        <f>F19</f>
        <v>0.20549999999999999</v>
      </c>
      <c r="P96" s="44">
        <f t="shared" si="2"/>
        <v>1714.71923315</v>
      </c>
    </row>
    <row r="97" spans="1:16" ht="30" customHeight="1" x14ac:dyDescent="0.25">
      <c r="A97" s="3">
        <v>104639</v>
      </c>
      <c r="B97" s="215" t="s">
        <v>94</v>
      </c>
      <c r="C97" s="216"/>
      <c r="D97" s="216"/>
      <c r="E97" s="216"/>
      <c r="F97" s="216"/>
      <c r="G97" s="216"/>
      <c r="H97" s="216"/>
      <c r="I97" s="217"/>
      <c r="J97" s="3" t="s">
        <v>6</v>
      </c>
      <c r="K97" s="5">
        <v>14.11</v>
      </c>
      <c r="L97" s="4">
        <v>13.31</v>
      </c>
      <c r="M97" s="14">
        <v>72</v>
      </c>
      <c r="N97" s="22">
        <f t="shared" si="3"/>
        <v>1015.92</v>
      </c>
      <c r="O97" s="17">
        <f>F19</f>
        <v>0.20549999999999999</v>
      </c>
      <c r="P97" s="44">
        <f t="shared" si="2"/>
        <v>1224.69156</v>
      </c>
    </row>
    <row r="98" spans="1:16" ht="45" customHeight="1" x14ac:dyDescent="0.25">
      <c r="A98" s="3">
        <v>102491</v>
      </c>
      <c r="B98" s="215" t="s">
        <v>95</v>
      </c>
      <c r="C98" s="216"/>
      <c r="D98" s="216"/>
      <c r="E98" s="216"/>
      <c r="F98" s="216"/>
      <c r="G98" s="216"/>
      <c r="H98" s="216"/>
      <c r="I98" s="217"/>
      <c r="J98" s="3" t="s">
        <v>6</v>
      </c>
      <c r="K98" s="5">
        <v>24.47</v>
      </c>
      <c r="L98" s="4">
        <v>23.45</v>
      </c>
      <c r="M98" s="14">
        <v>39</v>
      </c>
      <c r="N98" s="22">
        <f t="shared" si="3"/>
        <v>954.32999999999993</v>
      </c>
      <c r="O98" s="17">
        <f>F19</f>
        <v>0.20549999999999999</v>
      </c>
      <c r="P98" s="44">
        <f t="shared" si="2"/>
        <v>1150.4448149999998</v>
      </c>
    </row>
    <row r="99" spans="1:16" s="62" customFormat="1" ht="15.75" x14ac:dyDescent="0.25">
      <c r="A99" s="55"/>
      <c r="B99" s="60" t="s">
        <v>14</v>
      </c>
      <c r="C99" s="56"/>
      <c r="D99" s="56"/>
      <c r="E99" s="56"/>
      <c r="F99" s="56"/>
      <c r="G99" s="56"/>
      <c r="H99" s="56"/>
      <c r="I99" s="56"/>
      <c r="J99" s="55"/>
      <c r="K99" s="57"/>
      <c r="L99" s="58"/>
      <c r="M99" s="59"/>
      <c r="N99" s="60" t="s">
        <v>14</v>
      </c>
      <c r="O99" s="61"/>
      <c r="P99" s="60">
        <f>SUM(P22:P98)/2</f>
        <v>235287.00307760981</v>
      </c>
    </row>
    <row r="101" spans="1:16" s="51" customFormat="1" ht="15" customHeight="1" x14ac:dyDescent="0.25">
      <c r="A101" s="46"/>
      <c r="B101" s="189" t="s">
        <v>25</v>
      </c>
      <c r="C101" s="190"/>
      <c r="D101" s="190"/>
      <c r="E101" s="190"/>
      <c r="F101" s="190"/>
      <c r="G101" s="190"/>
      <c r="H101" s="190"/>
      <c r="I101" s="191"/>
      <c r="J101" s="46"/>
      <c r="K101" s="47"/>
      <c r="L101" s="47"/>
      <c r="M101" s="49"/>
      <c r="N101" s="52"/>
      <c r="O101" s="53"/>
      <c r="P101" s="54">
        <f>P22</f>
        <v>11438.406037999999</v>
      </c>
    </row>
    <row r="102" spans="1:16" s="51" customFormat="1" ht="15" customHeight="1" x14ac:dyDescent="0.25">
      <c r="A102" s="46"/>
      <c r="B102" s="189" t="s">
        <v>26</v>
      </c>
      <c r="C102" s="190"/>
      <c r="D102" s="190"/>
      <c r="E102" s="190"/>
      <c r="F102" s="190"/>
      <c r="G102" s="190"/>
      <c r="H102" s="190"/>
      <c r="I102" s="191"/>
      <c r="J102" s="46"/>
      <c r="K102" s="47"/>
      <c r="L102" s="48"/>
      <c r="M102" s="49"/>
      <c r="N102" s="49"/>
      <c r="O102" s="49"/>
      <c r="P102" s="50">
        <f>P28</f>
        <v>26221.899778500003</v>
      </c>
    </row>
    <row r="103" spans="1:16" s="51" customFormat="1" ht="15" customHeight="1" x14ac:dyDescent="0.25">
      <c r="A103" s="46"/>
      <c r="B103" s="189" t="s">
        <v>34</v>
      </c>
      <c r="C103" s="190"/>
      <c r="D103" s="190"/>
      <c r="E103" s="190"/>
      <c r="F103" s="190"/>
      <c r="G103" s="190"/>
      <c r="H103" s="190"/>
      <c r="I103" s="191"/>
      <c r="J103" s="46"/>
      <c r="K103" s="47"/>
      <c r="L103" s="48"/>
      <c r="M103" s="49"/>
      <c r="N103" s="49"/>
      <c r="O103" s="49"/>
      <c r="P103" s="50">
        <f>P35</f>
        <v>3156.4378020000004</v>
      </c>
    </row>
    <row r="104" spans="1:16" s="51" customFormat="1" ht="15" customHeight="1" x14ac:dyDescent="0.25">
      <c r="A104" s="46"/>
      <c r="B104" s="189" t="s">
        <v>36</v>
      </c>
      <c r="C104" s="190"/>
      <c r="D104" s="190"/>
      <c r="E104" s="190"/>
      <c r="F104" s="190"/>
      <c r="G104" s="190"/>
      <c r="H104" s="190"/>
      <c r="I104" s="191"/>
      <c r="J104" s="46"/>
      <c r="K104" s="47"/>
      <c r="L104" s="48"/>
      <c r="M104" s="49"/>
      <c r="N104" s="49"/>
      <c r="O104" s="49"/>
      <c r="P104" s="50">
        <f>P37</f>
        <v>25386.10001106</v>
      </c>
    </row>
    <row r="105" spans="1:16" s="51" customFormat="1" ht="15" customHeight="1" x14ac:dyDescent="0.25">
      <c r="A105" s="46"/>
      <c r="B105" s="189" t="s">
        <v>42</v>
      </c>
      <c r="C105" s="190"/>
      <c r="D105" s="190"/>
      <c r="E105" s="190"/>
      <c r="F105" s="190"/>
      <c r="G105" s="190"/>
      <c r="H105" s="190"/>
      <c r="I105" s="191"/>
      <c r="J105" s="46"/>
      <c r="K105" s="47"/>
      <c r="L105" s="48"/>
      <c r="M105" s="49"/>
      <c r="N105" s="49"/>
      <c r="O105" s="49"/>
      <c r="P105" s="50">
        <f>P44</f>
        <v>38839.744112</v>
      </c>
    </row>
    <row r="106" spans="1:16" s="51" customFormat="1" ht="15" customHeight="1" x14ac:dyDescent="0.25">
      <c r="A106" s="46"/>
      <c r="B106" s="189" t="s">
        <v>50</v>
      </c>
      <c r="C106" s="190"/>
      <c r="D106" s="190"/>
      <c r="E106" s="190"/>
      <c r="F106" s="190"/>
      <c r="G106" s="190"/>
      <c r="H106" s="190"/>
      <c r="I106" s="191"/>
      <c r="J106" s="46"/>
      <c r="K106" s="47"/>
      <c r="L106" s="48"/>
      <c r="M106" s="49"/>
      <c r="N106" s="49"/>
      <c r="O106" s="49"/>
      <c r="P106" s="50">
        <f>P48</f>
        <v>49194.470988100002</v>
      </c>
    </row>
    <row r="107" spans="1:16" s="51" customFormat="1" ht="15" customHeight="1" x14ac:dyDescent="0.25">
      <c r="A107" s="46"/>
      <c r="B107" s="182" t="s">
        <v>54</v>
      </c>
      <c r="C107" s="183"/>
      <c r="D107" s="183"/>
      <c r="E107" s="183"/>
      <c r="F107" s="183"/>
      <c r="G107" s="183"/>
      <c r="H107" s="183"/>
      <c r="I107" s="184"/>
      <c r="J107" s="46"/>
      <c r="K107" s="47"/>
      <c r="L107" s="48"/>
      <c r="M107" s="49"/>
      <c r="N107" s="49"/>
      <c r="O107" s="49"/>
      <c r="P107" s="50">
        <f>P57</f>
        <v>26893.137849999999</v>
      </c>
    </row>
    <row r="108" spans="1:16" s="51" customFormat="1" ht="15" customHeight="1" x14ac:dyDescent="0.25">
      <c r="A108" s="46"/>
      <c r="B108" s="182" t="s">
        <v>58</v>
      </c>
      <c r="C108" s="183"/>
      <c r="D108" s="183"/>
      <c r="E108" s="183"/>
      <c r="F108" s="183"/>
      <c r="G108" s="183"/>
      <c r="H108" s="183"/>
      <c r="I108" s="184"/>
      <c r="J108" s="46"/>
      <c r="K108" s="47"/>
      <c r="L108" s="48"/>
      <c r="M108" s="49"/>
      <c r="N108" s="49"/>
      <c r="O108" s="49"/>
      <c r="P108" s="50">
        <f>P60</f>
        <v>20862.884005799999</v>
      </c>
    </row>
    <row r="109" spans="1:16" s="51" customFormat="1" x14ac:dyDescent="0.25">
      <c r="A109" s="46"/>
      <c r="B109" s="182" t="s">
        <v>62</v>
      </c>
      <c r="C109" s="183"/>
      <c r="D109" s="183"/>
      <c r="E109" s="183"/>
      <c r="F109" s="183"/>
      <c r="G109" s="183"/>
      <c r="H109" s="183"/>
      <c r="I109" s="184"/>
      <c r="J109" s="46"/>
      <c r="K109" s="47"/>
      <c r="L109" s="48"/>
      <c r="M109" s="49"/>
      <c r="N109" s="49"/>
      <c r="O109" s="49"/>
      <c r="P109" s="50">
        <f>P65</f>
        <v>5235.7396550000003</v>
      </c>
    </row>
    <row r="110" spans="1:16" s="51" customFormat="1" ht="15" customHeight="1" x14ac:dyDescent="0.25">
      <c r="A110" s="46"/>
      <c r="B110" s="182" t="s">
        <v>73</v>
      </c>
      <c r="C110" s="183"/>
      <c r="D110" s="183"/>
      <c r="E110" s="183"/>
      <c r="F110" s="183"/>
      <c r="G110" s="183"/>
      <c r="H110" s="183"/>
      <c r="I110" s="184"/>
      <c r="J110" s="46"/>
      <c r="K110" s="47"/>
      <c r="L110" s="48"/>
      <c r="M110" s="49"/>
      <c r="N110" s="49"/>
      <c r="O110" s="49"/>
      <c r="P110" s="50">
        <f>P76</f>
        <v>14552.036535000001</v>
      </c>
    </row>
    <row r="111" spans="1:16" s="51" customFormat="1" x14ac:dyDescent="0.25">
      <c r="A111" s="46"/>
      <c r="B111" s="182" t="s">
        <v>90</v>
      </c>
      <c r="C111" s="183"/>
      <c r="D111" s="183"/>
      <c r="E111" s="183"/>
      <c r="F111" s="183"/>
      <c r="G111" s="183"/>
      <c r="H111" s="183"/>
      <c r="I111" s="184"/>
      <c r="J111" s="46"/>
      <c r="K111" s="47"/>
      <c r="L111" s="48"/>
      <c r="M111" s="49"/>
      <c r="N111" s="49"/>
      <c r="O111" s="49"/>
      <c r="P111" s="50">
        <f>P93</f>
        <v>13506.146302149999</v>
      </c>
    </row>
    <row r="112" spans="1:16" s="62" customFormat="1" ht="15.75" x14ac:dyDescent="0.25">
      <c r="A112" s="55"/>
      <c r="B112" s="60" t="s">
        <v>14</v>
      </c>
      <c r="C112" s="56"/>
      <c r="D112" s="56"/>
      <c r="E112" s="56"/>
      <c r="F112" s="56"/>
      <c r="G112" s="56"/>
      <c r="H112" s="56"/>
      <c r="I112" s="56"/>
      <c r="J112" s="55"/>
      <c r="K112" s="57"/>
      <c r="L112" s="58"/>
      <c r="M112" s="59"/>
      <c r="N112" s="60"/>
      <c r="O112" s="61"/>
      <c r="P112" s="60">
        <f>SUM(P101:P111)</f>
        <v>235287.00307761002</v>
      </c>
    </row>
    <row r="114" spans="1:16" x14ac:dyDescent="0.25">
      <c r="A114" s="171"/>
      <c r="J114" s="171"/>
      <c r="N114" s="170"/>
    </row>
    <row r="115" spans="1:16" x14ac:dyDescent="0.25">
      <c r="A115" s="171"/>
      <c r="J115" s="171"/>
      <c r="N115" s="170"/>
    </row>
    <row r="116" spans="1:16" ht="15.75" x14ac:dyDescent="0.25">
      <c r="A116" s="171"/>
      <c r="B116" s="186" t="s">
        <v>110</v>
      </c>
      <c r="C116" s="186"/>
      <c r="D116" s="186"/>
      <c r="E116" s="186"/>
      <c r="F116" s="97"/>
      <c r="G116" s="187" t="s">
        <v>141</v>
      </c>
      <c r="H116" s="187"/>
      <c r="I116" s="187"/>
      <c r="J116" s="187"/>
      <c r="K116" s="187"/>
      <c r="N116" s="170"/>
    </row>
    <row r="117" spans="1:16" x14ac:dyDescent="0.25">
      <c r="A117" s="171"/>
      <c r="B117" s="188" t="s">
        <v>139</v>
      </c>
      <c r="C117" s="188"/>
      <c r="D117" s="188"/>
      <c r="E117" s="188"/>
      <c r="F117" s="172"/>
      <c r="G117" s="188" t="s">
        <v>142</v>
      </c>
      <c r="H117" s="188"/>
      <c r="I117" s="188"/>
      <c r="J117" s="188"/>
      <c r="K117" s="92"/>
      <c r="N117" s="170"/>
    </row>
    <row r="118" spans="1:16" ht="22.5" customHeight="1" x14ac:dyDescent="0.25">
      <c r="A118" s="171"/>
      <c r="B118" s="185" t="s">
        <v>108</v>
      </c>
      <c r="C118" s="185"/>
      <c r="D118" s="185"/>
      <c r="E118" s="185"/>
      <c r="F118" s="172"/>
      <c r="G118" s="188" t="s">
        <v>143</v>
      </c>
      <c r="H118" s="188"/>
      <c r="I118" s="188"/>
      <c r="J118" s="188"/>
      <c r="K118" s="92"/>
      <c r="N118" s="170"/>
    </row>
    <row r="119" spans="1:16" x14ac:dyDescent="0.25">
      <c r="A119" s="171"/>
      <c r="B119" s="89" t="s">
        <v>109</v>
      </c>
      <c r="C119" s="88">
        <v>16747</v>
      </c>
      <c r="D119" s="88"/>
      <c r="E119" s="88"/>
      <c r="F119" s="34"/>
      <c r="G119" s="167" t="s">
        <v>109</v>
      </c>
      <c r="H119" s="168">
        <v>1893</v>
      </c>
      <c r="I119" s="168"/>
      <c r="J119" s="169"/>
      <c r="K119" s="72"/>
      <c r="N119" s="170"/>
    </row>
    <row r="120" spans="1:16" x14ac:dyDescent="0.25">
      <c r="A120" s="171"/>
      <c r="J120" s="171"/>
      <c r="N120" s="170"/>
    </row>
    <row r="122" spans="1:16" s="38" customFormat="1" ht="15.75" x14ac:dyDescent="0.25">
      <c r="A122" s="77"/>
      <c r="B122" s="78"/>
      <c r="J122" s="77"/>
      <c r="K122" s="79"/>
      <c r="L122" s="80"/>
      <c r="M122" s="81"/>
      <c r="N122" s="76"/>
      <c r="O122" s="82"/>
      <c r="P122" s="39"/>
    </row>
    <row r="123" spans="1:16" s="97" customFormat="1" ht="15.75" x14ac:dyDescent="0.25">
      <c r="A123" s="96"/>
      <c r="B123" s="97" t="s">
        <v>111</v>
      </c>
      <c r="G123" s="181" t="s">
        <v>113</v>
      </c>
      <c r="H123" s="181"/>
      <c r="I123" s="181"/>
      <c r="J123" s="96"/>
      <c r="K123" s="98"/>
      <c r="L123" s="99"/>
      <c r="M123" s="181"/>
      <c r="N123" s="181"/>
      <c r="O123" s="181"/>
      <c r="P123" s="100"/>
    </row>
    <row r="124" spans="1:16" s="91" customFormat="1" ht="37.5" customHeight="1" x14ac:dyDescent="0.2">
      <c r="A124" s="90"/>
      <c r="B124" s="95" t="s">
        <v>114</v>
      </c>
      <c r="C124" s="95"/>
      <c r="D124" s="95"/>
      <c r="E124" s="95"/>
      <c r="G124" s="180" t="s">
        <v>112</v>
      </c>
      <c r="H124" s="180"/>
      <c r="I124" s="180"/>
      <c r="J124" s="90"/>
      <c r="K124" s="92"/>
      <c r="L124" s="93"/>
      <c r="M124" s="180"/>
      <c r="N124" s="180"/>
      <c r="O124" s="180"/>
      <c r="P124" s="94"/>
    </row>
    <row r="125" spans="1:16" s="84" customFormat="1" ht="15" customHeight="1" x14ac:dyDescent="0.2">
      <c r="A125" s="85"/>
      <c r="B125" s="83"/>
      <c r="G125" s="87" t="s">
        <v>109</v>
      </c>
      <c r="H125" s="85">
        <v>17749</v>
      </c>
      <c r="I125" s="85"/>
      <c r="J125" s="85"/>
      <c r="K125" s="83"/>
      <c r="L125" s="86"/>
      <c r="M125" s="87"/>
      <c r="N125" s="85"/>
      <c r="O125" s="85"/>
      <c r="P125" s="85"/>
    </row>
    <row r="126" spans="1:16" s="84" customFormat="1" ht="15" customHeight="1" x14ac:dyDescent="0.2">
      <c r="A126" s="85"/>
      <c r="B126" s="83"/>
      <c r="J126" s="85"/>
      <c r="K126" s="83"/>
      <c r="L126" s="86"/>
      <c r="M126" s="87"/>
      <c r="N126" s="85"/>
      <c r="O126" s="85"/>
      <c r="P126" s="85"/>
    </row>
    <row r="127" spans="1:16" s="34" customFormat="1" ht="12.75" x14ac:dyDescent="0.2">
      <c r="A127" s="71"/>
      <c r="B127" s="70"/>
      <c r="J127" s="71"/>
      <c r="K127" s="72"/>
      <c r="L127" s="73"/>
      <c r="M127" s="74"/>
      <c r="N127" s="35"/>
      <c r="O127" s="75"/>
      <c r="P127" s="36"/>
    </row>
    <row r="128" spans="1:16" s="38" customFormat="1" ht="15.75" x14ac:dyDescent="0.25">
      <c r="A128" s="77"/>
      <c r="B128" s="78"/>
      <c r="J128" s="77"/>
      <c r="K128" s="79"/>
      <c r="L128" s="80"/>
      <c r="M128" s="81"/>
      <c r="N128" s="76"/>
      <c r="O128" s="82"/>
      <c r="P128" s="39"/>
    </row>
    <row r="129" spans="1:16" s="38" customFormat="1" ht="15.75" x14ac:dyDescent="0.25">
      <c r="A129" s="77"/>
      <c r="B129" s="78"/>
      <c r="J129" s="77"/>
      <c r="K129" s="79"/>
      <c r="L129" s="80"/>
      <c r="M129" s="81"/>
      <c r="N129" s="76"/>
      <c r="O129" s="82"/>
      <c r="P129" s="39"/>
    </row>
    <row r="130" spans="1:16" s="38" customFormat="1" ht="15.75" x14ac:dyDescent="0.25">
      <c r="A130" s="77"/>
      <c r="B130" s="78"/>
      <c r="J130" s="77"/>
      <c r="K130" s="79"/>
      <c r="L130" s="80"/>
      <c r="M130" s="81"/>
      <c r="N130" s="76"/>
      <c r="O130" s="82"/>
      <c r="P130" s="39"/>
    </row>
  </sheetData>
  <sheetProtection algorithmName="SHA-512" hashValue="IoUoMiJrgc6O4Bwc+x0NrAekzEwGP3KDrPqYxDyhd+mYcggA2zBMnaA0QFpknup8B6l1lkq5fpQMjj0COGQOkA==" saltValue="59JHYCY+S1vPs75Ikw6z7Q==" spinCount="100000" sheet="1" objects="1" scenarios="1"/>
  <mergeCells count="132">
    <mergeCell ref="B90:I90"/>
    <mergeCell ref="B91:I91"/>
    <mergeCell ref="B92:I92"/>
    <mergeCell ref="B93:I93"/>
    <mergeCell ref="B94:I94"/>
    <mergeCell ref="B95:I95"/>
    <mergeCell ref="B96:I96"/>
    <mergeCell ref="B97:I97"/>
    <mergeCell ref="B98:I98"/>
    <mergeCell ref="B86:I86"/>
    <mergeCell ref="B55:I55"/>
    <mergeCell ref="B87:I87"/>
    <mergeCell ref="B88:I88"/>
    <mergeCell ref="B89:I89"/>
    <mergeCell ref="B81:I81"/>
    <mergeCell ref="B82:I82"/>
    <mergeCell ref="B83:I83"/>
    <mergeCell ref="B84:I84"/>
    <mergeCell ref="B85:I85"/>
    <mergeCell ref="B76:I76"/>
    <mergeCell ref="B77:I77"/>
    <mergeCell ref="B78:I78"/>
    <mergeCell ref="B79:I79"/>
    <mergeCell ref="B80:I80"/>
    <mergeCell ref="B71:I71"/>
    <mergeCell ref="B61:I61"/>
    <mergeCell ref="B62:I62"/>
    <mergeCell ref="B63:I63"/>
    <mergeCell ref="B64:I64"/>
    <mergeCell ref="B65:I65"/>
    <mergeCell ref="B72:I72"/>
    <mergeCell ref="B73:I73"/>
    <mergeCell ref="B74:I74"/>
    <mergeCell ref="B75:I75"/>
    <mergeCell ref="B66:I66"/>
    <mergeCell ref="B67:I67"/>
    <mergeCell ref="B68:I68"/>
    <mergeCell ref="B69:I69"/>
    <mergeCell ref="B70:I70"/>
    <mergeCell ref="B29:I29"/>
    <mergeCell ref="B23:I23"/>
    <mergeCell ref="B21:I21"/>
    <mergeCell ref="B22:I22"/>
    <mergeCell ref="B24:I24"/>
    <mergeCell ref="B25:I25"/>
    <mergeCell ref="B26:I26"/>
    <mergeCell ref="B27:I27"/>
    <mergeCell ref="B28:I28"/>
    <mergeCell ref="B41:I41"/>
    <mergeCell ref="B30:I30"/>
    <mergeCell ref="B31:I31"/>
    <mergeCell ref="B32:I32"/>
    <mergeCell ref="B33:I33"/>
    <mergeCell ref="B34:I34"/>
    <mergeCell ref="B35:I35"/>
    <mergeCell ref="B36:I36"/>
    <mergeCell ref="B37:I37"/>
    <mergeCell ref="B38:I38"/>
    <mergeCell ref="B39:I39"/>
    <mergeCell ref="B40:I40"/>
    <mergeCell ref="B42:I42"/>
    <mergeCell ref="B43:I43"/>
    <mergeCell ref="B44:I44"/>
    <mergeCell ref="B45:I45"/>
    <mergeCell ref="B46:I46"/>
    <mergeCell ref="B47:I47"/>
    <mergeCell ref="B48:I48"/>
    <mergeCell ref="B49:I49"/>
    <mergeCell ref="B50:I50"/>
    <mergeCell ref="B59:I59"/>
    <mergeCell ref="B60:I60"/>
    <mergeCell ref="B53:I53"/>
    <mergeCell ref="B54:I54"/>
    <mergeCell ref="B56:I56"/>
    <mergeCell ref="B57:I57"/>
    <mergeCell ref="B58:I58"/>
    <mergeCell ref="B52:I52"/>
    <mergeCell ref="B51:I51"/>
    <mergeCell ref="T9:V9"/>
    <mergeCell ref="T14:V14"/>
    <mergeCell ref="T15:V15"/>
    <mergeCell ref="T16:V16"/>
    <mergeCell ref="M16:O16"/>
    <mergeCell ref="M17:O17"/>
    <mergeCell ref="A12:P12"/>
    <mergeCell ref="A15:P15"/>
    <mergeCell ref="F14:P14"/>
    <mergeCell ref="F13:P13"/>
    <mergeCell ref="A16:J16"/>
    <mergeCell ref="A20:P20"/>
    <mergeCell ref="A19:E19"/>
    <mergeCell ref="F19:J19"/>
    <mergeCell ref="A1:P5"/>
    <mergeCell ref="A6:P6"/>
    <mergeCell ref="A17:F17"/>
    <mergeCell ref="G17:J17"/>
    <mergeCell ref="A18:D18"/>
    <mergeCell ref="E18:J18"/>
    <mergeCell ref="A14:E14"/>
    <mergeCell ref="A13:E13"/>
    <mergeCell ref="A7:P7"/>
    <mergeCell ref="A8:P8"/>
    <mergeCell ref="E11:M11"/>
    <mergeCell ref="E10:M10"/>
    <mergeCell ref="A11:D11"/>
    <mergeCell ref="A10:D10"/>
    <mergeCell ref="N10:P10"/>
    <mergeCell ref="N11:P11"/>
    <mergeCell ref="A9:P9"/>
    <mergeCell ref="M18:O18"/>
    <mergeCell ref="M19:O19"/>
    <mergeCell ref="B106:I106"/>
    <mergeCell ref="B107:I107"/>
    <mergeCell ref="B108:I108"/>
    <mergeCell ref="B109:I109"/>
    <mergeCell ref="B110:I110"/>
    <mergeCell ref="B101:I101"/>
    <mergeCell ref="B102:I102"/>
    <mergeCell ref="B103:I103"/>
    <mergeCell ref="B104:I104"/>
    <mergeCell ref="B105:I105"/>
    <mergeCell ref="M124:O124"/>
    <mergeCell ref="M123:O123"/>
    <mergeCell ref="B111:I111"/>
    <mergeCell ref="B118:E118"/>
    <mergeCell ref="G123:I123"/>
    <mergeCell ref="G124:I124"/>
    <mergeCell ref="B116:E116"/>
    <mergeCell ref="G116:K116"/>
    <mergeCell ref="B117:E117"/>
    <mergeCell ref="G117:J117"/>
    <mergeCell ref="G118:J118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60" orientation="portrait" horizontalDpi="0" verticalDpi="0" r:id="rId1"/>
  <rowBreaks count="1" manualBreakCount="1">
    <brk id="84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9"/>
  <sheetViews>
    <sheetView view="pageBreakPreview" zoomScale="85" zoomScaleNormal="100" zoomScaleSheetLayoutView="85" workbookViewId="0">
      <selection activeCell="K33" sqref="K33 H34"/>
    </sheetView>
  </sheetViews>
  <sheetFormatPr defaultColWidth="9.140625" defaultRowHeight="15" x14ac:dyDescent="0.25"/>
  <cols>
    <col min="1" max="1" width="15" style="155" bestFit="1" customWidth="1"/>
    <col min="2" max="2" width="36.7109375" style="159" bestFit="1" customWidth="1"/>
    <col min="3" max="3" width="13.42578125" style="156" bestFit="1" customWidth="1"/>
    <col min="4" max="4" width="7.42578125" style="157" bestFit="1" customWidth="1"/>
    <col min="5" max="5" width="8.140625" style="103" customWidth="1"/>
    <col min="6" max="6" width="12.28515625" style="158" customWidth="1"/>
    <col min="7" max="7" width="2.140625" style="103" bestFit="1" customWidth="1"/>
    <col min="8" max="8" width="8.140625" style="103" bestFit="1" customWidth="1"/>
    <col min="9" max="9" width="8.42578125" style="103" customWidth="1"/>
    <col min="10" max="10" width="5.42578125" style="103" customWidth="1"/>
    <col min="11" max="11" width="7.42578125" style="103" customWidth="1"/>
    <col min="12" max="12" width="12.42578125" style="103" customWidth="1"/>
    <col min="13" max="13" width="2.140625" style="103" bestFit="1" customWidth="1"/>
    <col min="14" max="14" width="9" style="103" customWidth="1"/>
    <col min="15" max="15" width="3.7109375" style="103" bestFit="1" customWidth="1"/>
    <col min="16" max="16" width="10.7109375" style="103" customWidth="1"/>
    <col min="17" max="17" width="9.42578125" style="103" customWidth="1"/>
    <col min="18" max="18" width="3.7109375" style="103" bestFit="1" customWidth="1"/>
    <col min="19" max="19" width="11" style="103" customWidth="1"/>
    <col min="20" max="20" width="8.140625" style="103" bestFit="1" customWidth="1"/>
    <col min="21" max="21" width="3.7109375" style="103" bestFit="1" customWidth="1"/>
    <col min="22" max="22" width="10.85546875" style="103" customWidth="1"/>
    <col min="23" max="23" width="9.7109375" style="103" customWidth="1"/>
    <col min="24" max="24" width="5.42578125" style="103" customWidth="1"/>
    <col min="25" max="25" width="8.7109375" style="103" customWidth="1"/>
    <col min="26" max="26" width="9" style="103" customWidth="1"/>
    <col min="27" max="27" width="5.28515625" style="103" customWidth="1"/>
    <col min="28" max="29" width="8.85546875" style="103" customWidth="1"/>
    <col min="30" max="30" width="5.28515625" style="103" customWidth="1"/>
    <col min="31" max="31" width="9.85546875" style="103" customWidth="1"/>
    <col min="32" max="32" width="9.7109375" style="103" customWidth="1"/>
    <col min="33" max="33" width="5.5703125" style="103" customWidth="1"/>
    <col min="34" max="34" width="9.5703125" style="103" customWidth="1"/>
    <col min="35" max="35" width="10.140625" style="103" customWidth="1"/>
    <col min="36" max="36" width="15.85546875" style="103" bestFit="1" customWidth="1"/>
    <col min="37" max="16384" width="9.140625" style="103"/>
  </cols>
  <sheetData>
    <row r="1" spans="1:36" x14ac:dyDescent="0.25">
      <c r="A1" s="229"/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  <c r="T1" s="229"/>
      <c r="U1" s="229"/>
      <c r="V1" s="229"/>
      <c r="W1" s="229"/>
      <c r="X1" s="229"/>
      <c r="Y1" s="229"/>
      <c r="Z1" s="229"/>
      <c r="AA1" s="229"/>
      <c r="AB1" s="229"/>
      <c r="AC1" s="229"/>
      <c r="AD1" s="229"/>
      <c r="AE1" s="229"/>
      <c r="AF1" s="229"/>
      <c r="AG1" s="229"/>
      <c r="AH1" s="229"/>
      <c r="AI1" s="229"/>
      <c r="AJ1" s="229"/>
    </row>
    <row r="2" spans="1:36" x14ac:dyDescent="0.25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29"/>
      <c r="AG2" s="229"/>
      <c r="AH2" s="229"/>
      <c r="AI2" s="229"/>
      <c r="AJ2" s="229"/>
    </row>
    <row r="3" spans="1:36" x14ac:dyDescent="0.25">
      <c r="A3" s="229"/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29"/>
      <c r="Z3" s="229"/>
      <c r="AA3" s="229"/>
      <c r="AB3" s="229"/>
      <c r="AC3" s="229"/>
      <c r="AD3" s="229"/>
      <c r="AE3" s="229"/>
      <c r="AF3" s="229"/>
      <c r="AG3" s="229"/>
      <c r="AH3" s="229"/>
      <c r="AI3" s="229"/>
      <c r="AJ3" s="229"/>
    </row>
    <row r="4" spans="1:36" x14ac:dyDescent="0.25">
      <c r="A4" s="229"/>
      <c r="B4" s="229"/>
      <c r="C4" s="229"/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229"/>
      <c r="O4" s="229"/>
      <c r="P4" s="229"/>
      <c r="Q4" s="229"/>
      <c r="R4" s="229"/>
      <c r="S4" s="229"/>
      <c r="T4" s="229"/>
      <c r="U4" s="229"/>
      <c r="V4" s="229"/>
      <c r="W4" s="229"/>
      <c r="X4" s="229"/>
      <c r="Y4" s="229"/>
      <c r="Z4" s="229"/>
      <c r="AA4" s="229"/>
      <c r="AB4" s="229"/>
      <c r="AC4" s="229"/>
      <c r="AD4" s="229"/>
      <c r="AE4" s="229"/>
      <c r="AF4" s="229"/>
      <c r="AG4" s="229"/>
      <c r="AH4" s="229"/>
      <c r="AI4" s="229"/>
      <c r="AJ4" s="229"/>
    </row>
    <row r="5" spans="1:36" x14ac:dyDescent="0.25">
      <c r="A5" s="229"/>
      <c r="B5" s="229"/>
      <c r="C5" s="229"/>
      <c r="D5" s="229"/>
      <c r="E5" s="229"/>
      <c r="F5" s="229"/>
      <c r="G5" s="229"/>
      <c r="H5" s="229"/>
      <c r="I5" s="229"/>
      <c r="J5" s="229"/>
      <c r="K5" s="229"/>
      <c r="L5" s="229"/>
      <c r="M5" s="229"/>
      <c r="N5" s="229"/>
      <c r="O5" s="229"/>
      <c r="P5" s="229"/>
      <c r="Q5" s="229"/>
      <c r="R5" s="229"/>
      <c r="S5" s="229"/>
      <c r="T5" s="229"/>
      <c r="U5" s="229"/>
      <c r="V5" s="229"/>
      <c r="W5" s="229"/>
      <c r="X5" s="229"/>
      <c r="Y5" s="229"/>
      <c r="Z5" s="229"/>
      <c r="AA5" s="229"/>
      <c r="AB5" s="229"/>
      <c r="AC5" s="229"/>
      <c r="AD5" s="229"/>
      <c r="AE5" s="229"/>
      <c r="AF5" s="229"/>
      <c r="AG5" s="229"/>
      <c r="AH5" s="229"/>
      <c r="AI5" s="229"/>
      <c r="AJ5" s="229"/>
    </row>
    <row r="6" spans="1:36" x14ac:dyDescent="0.25">
      <c r="A6" s="229"/>
      <c r="B6" s="229"/>
      <c r="C6" s="229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29"/>
      <c r="T6" s="229"/>
      <c r="U6" s="229"/>
      <c r="V6" s="229"/>
      <c r="W6" s="229"/>
      <c r="X6" s="229"/>
      <c r="Y6" s="229"/>
      <c r="Z6" s="229"/>
      <c r="AA6" s="229"/>
      <c r="AB6" s="229"/>
      <c r="AC6" s="229"/>
      <c r="AD6" s="229"/>
      <c r="AE6" s="229"/>
      <c r="AF6" s="229"/>
      <c r="AG6" s="229"/>
      <c r="AH6" s="229"/>
      <c r="AI6" s="229"/>
      <c r="AJ6" s="229"/>
    </row>
    <row r="7" spans="1:36" x14ac:dyDescent="0.25">
      <c r="A7" s="229"/>
      <c r="B7" s="229"/>
      <c r="C7" s="229"/>
      <c r="D7" s="229"/>
      <c r="E7" s="229"/>
      <c r="F7" s="229"/>
      <c r="G7" s="229"/>
      <c r="H7" s="229"/>
      <c r="I7" s="229"/>
      <c r="J7" s="229"/>
      <c r="K7" s="229"/>
      <c r="L7" s="229"/>
      <c r="M7" s="229"/>
      <c r="N7" s="229"/>
      <c r="O7" s="229"/>
      <c r="P7" s="229"/>
      <c r="Q7" s="229"/>
      <c r="R7" s="229"/>
      <c r="S7" s="229"/>
      <c r="T7" s="229"/>
      <c r="U7" s="229"/>
      <c r="V7" s="229"/>
      <c r="W7" s="229"/>
      <c r="X7" s="229"/>
      <c r="Y7" s="229"/>
      <c r="Z7" s="229"/>
      <c r="AA7" s="229"/>
      <c r="AB7" s="229"/>
      <c r="AC7" s="229"/>
      <c r="AD7" s="229"/>
      <c r="AE7" s="229"/>
      <c r="AF7" s="229"/>
      <c r="AG7" s="229"/>
      <c r="AH7" s="229"/>
      <c r="AI7" s="229"/>
      <c r="AJ7" s="229"/>
    </row>
    <row r="8" spans="1:36" ht="15.75" thickBot="1" x14ac:dyDescent="0.3">
      <c r="A8" s="230"/>
      <c r="B8" s="230"/>
      <c r="C8" s="230"/>
      <c r="D8" s="230"/>
      <c r="E8" s="230"/>
      <c r="F8" s="230"/>
      <c r="G8" s="230"/>
      <c r="H8" s="230"/>
      <c r="I8" s="230"/>
      <c r="J8" s="230"/>
      <c r="K8" s="230"/>
      <c r="L8" s="230"/>
      <c r="M8" s="230"/>
      <c r="N8" s="230"/>
      <c r="O8" s="230"/>
      <c r="P8" s="230"/>
      <c r="Q8" s="230"/>
      <c r="R8" s="230"/>
      <c r="S8" s="230"/>
      <c r="T8" s="230"/>
      <c r="U8" s="230"/>
      <c r="V8" s="230"/>
      <c r="W8" s="230"/>
      <c r="X8" s="230"/>
      <c r="Y8" s="230"/>
      <c r="Z8" s="230"/>
      <c r="AA8" s="230"/>
      <c r="AB8" s="230"/>
      <c r="AC8" s="230"/>
      <c r="AD8" s="230"/>
      <c r="AE8" s="230"/>
      <c r="AF8" s="230"/>
      <c r="AG8" s="230"/>
      <c r="AH8" s="230"/>
      <c r="AI8" s="230"/>
      <c r="AJ8" s="230"/>
    </row>
    <row r="9" spans="1:36" x14ac:dyDescent="0.25">
      <c r="A9" s="104"/>
      <c r="B9" s="160"/>
      <c r="C9" s="160"/>
      <c r="D9" s="105"/>
      <c r="E9" s="161"/>
      <c r="F9" s="161"/>
      <c r="G9" s="161"/>
      <c r="H9" s="161"/>
      <c r="I9" s="161"/>
      <c r="J9" s="161"/>
      <c r="K9" s="161"/>
      <c r="L9" s="161"/>
      <c r="M9" s="161"/>
      <c r="N9" s="161"/>
      <c r="O9" s="161"/>
      <c r="P9" s="161"/>
      <c r="Q9" s="161"/>
      <c r="R9" s="161"/>
      <c r="S9" s="161"/>
      <c r="T9" s="161"/>
      <c r="U9" s="161"/>
      <c r="V9" s="161"/>
      <c r="W9" s="161"/>
      <c r="X9" s="161"/>
      <c r="Y9" s="161"/>
      <c r="Z9" s="161"/>
      <c r="AA9" s="161"/>
      <c r="AB9" s="161"/>
      <c r="AC9" s="161"/>
      <c r="AD9" s="161"/>
      <c r="AE9" s="161"/>
      <c r="AF9" s="161"/>
      <c r="AG9" s="161"/>
      <c r="AH9" s="161"/>
      <c r="AI9" s="161"/>
      <c r="AJ9" s="162"/>
    </row>
    <row r="10" spans="1:36" ht="18.75" x14ac:dyDescent="0.25">
      <c r="A10" s="205" t="s">
        <v>137</v>
      </c>
      <c r="B10" s="205"/>
      <c r="C10" s="205"/>
      <c r="D10" s="205"/>
      <c r="E10" s="205"/>
      <c r="F10" s="205"/>
      <c r="G10" s="205"/>
      <c r="H10" s="205"/>
      <c r="I10" s="205"/>
      <c r="J10" s="205"/>
      <c r="K10" s="205"/>
      <c r="L10" s="205"/>
      <c r="M10" s="205"/>
      <c r="N10" s="205"/>
      <c r="O10" s="205"/>
      <c r="P10" s="205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4"/>
    </row>
    <row r="11" spans="1:36" x14ac:dyDescent="0.25">
      <c r="A11" s="199" t="s">
        <v>138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199"/>
      <c r="N11" s="199"/>
      <c r="O11" s="199"/>
      <c r="P11" s="199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/>
      <c r="AG11" s="163"/>
      <c r="AH11" s="163"/>
      <c r="AI11" s="163"/>
      <c r="AJ11" s="164"/>
    </row>
    <row r="12" spans="1:36" x14ac:dyDescent="0.25">
      <c r="A12" s="210"/>
      <c r="B12" s="210"/>
      <c r="C12" s="210"/>
      <c r="D12" s="210"/>
      <c r="E12" s="210"/>
      <c r="F12" s="210"/>
      <c r="G12" s="210"/>
      <c r="H12" s="210"/>
      <c r="I12" s="210"/>
      <c r="J12" s="210"/>
      <c r="K12" s="210"/>
      <c r="L12" s="210"/>
      <c r="M12" s="210"/>
      <c r="N12" s="210"/>
      <c r="O12" s="210"/>
      <c r="P12" s="210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4"/>
    </row>
    <row r="13" spans="1:36" x14ac:dyDescent="0.25">
      <c r="A13" s="204" t="s">
        <v>98</v>
      </c>
      <c r="B13" s="204"/>
      <c r="C13" s="204"/>
      <c r="D13" s="204"/>
      <c r="E13" s="207" t="s">
        <v>99</v>
      </c>
      <c r="F13" s="207"/>
      <c r="G13" s="207"/>
      <c r="H13" s="207"/>
      <c r="I13" s="207"/>
      <c r="J13" s="207"/>
      <c r="K13" s="207"/>
      <c r="L13" s="207"/>
      <c r="M13" s="207"/>
      <c r="N13" s="208" t="s">
        <v>101</v>
      </c>
      <c r="O13" s="208"/>
      <c r="P13" s="208"/>
      <c r="Q13" s="163"/>
      <c r="R13" s="163"/>
      <c r="S13" s="163"/>
      <c r="T13" s="163"/>
      <c r="U13" s="163"/>
      <c r="V13" s="163"/>
      <c r="W13" s="163"/>
      <c r="X13" s="163"/>
      <c r="Y13" s="163"/>
      <c r="Z13" s="163"/>
      <c r="AA13" s="163"/>
      <c r="AB13" s="163"/>
      <c r="AC13" s="163"/>
      <c r="AD13" s="163"/>
      <c r="AE13" s="163"/>
      <c r="AF13" s="163"/>
      <c r="AG13" s="163"/>
      <c r="AH13" s="163"/>
      <c r="AI13" s="163"/>
      <c r="AJ13" s="164"/>
    </row>
    <row r="14" spans="1:36" ht="30" customHeight="1" x14ac:dyDescent="0.25">
      <c r="A14" s="206" t="s">
        <v>115</v>
      </c>
      <c r="B14" s="206"/>
      <c r="C14" s="206"/>
      <c r="D14" s="206"/>
      <c r="E14" s="206" t="s">
        <v>116</v>
      </c>
      <c r="F14" s="206"/>
      <c r="G14" s="206"/>
      <c r="H14" s="206"/>
      <c r="I14" s="206"/>
      <c r="J14" s="206"/>
      <c r="K14" s="206"/>
      <c r="L14" s="206"/>
      <c r="M14" s="206"/>
      <c r="N14" s="209" t="s">
        <v>100</v>
      </c>
      <c r="O14" s="209"/>
      <c r="P14" s="209"/>
      <c r="Q14" s="163"/>
      <c r="R14" s="163"/>
      <c r="S14" s="163"/>
      <c r="T14" s="163"/>
      <c r="U14" s="163"/>
      <c r="V14" s="163"/>
      <c r="W14" s="163"/>
      <c r="X14" s="163"/>
      <c r="Y14" s="163"/>
      <c r="Z14" s="163"/>
      <c r="AA14" s="163"/>
      <c r="AB14" s="163"/>
      <c r="AC14" s="163"/>
      <c r="AD14" s="163"/>
      <c r="AE14" s="163"/>
      <c r="AF14" s="163"/>
      <c r="AG14" s="163"/>
      <c r="AH14" s="163"/>
      <c r="AI14" s="163"/>
      <c r="AJ14" s="164"/>
    </row>
    <row r="15" spans="1:36" x14ac:dyDescent="0.25">
      <c r="A15" s="210"/>
      <c r="B15" s="210"/>
      <c r="C15" s="210"/>
      <c r="D15" s="210"/>
      <c r="E15" s="210"/>
      <c r="F15" s="210"/>
      <c r="G15" s="210"/>
      <c r="H15" s="210"/>
      <c r="I15" s="210"/>
      <c r="J15" s="210"/>
      <c r="K15" s="210"/>
      <c r="L15" s="210"/>
      <c r="M15" s="210"/>
      <c r="N15" s="210"/>
      <c r="O15" s="210"/>
      <c r="P15" s="210"/>
      <c r="Q15" s="163"/>
      <c r="R15" s="163"/>
      <c r="S15" s="163"/>
      <c r="T15" s="163"/>
      <c r="U15" s="163"/>
      <c r="V15" s="163"/>
      <c r="W15" s="163"/>
      <c r="X15" s="163"/>
      <c r="Y15" s="163"/>
      <c r="Z15" s="163"/>
      <c r="AA15" s="163"/>
      <c r="AB15" s="163"/>
      <c r="AC15" s="163"/>
      <c r="AD15" s="163"/>
      <c r="AE15" s="163"/>
      <c r="AF15" s="163"/>
      <c r="AG15" s="163"/>
      <c r="AH15" s="163"/>
      <c r="AI15" s="163"/>
      <c r="AJ15" s="164"/>
    </row>
    <row r="16" spans="1:36" x14ac:dyDescent="0.25">
      <c r="A16" s="204" t="s">
        <v>104</v>
      </c>
      <c r="B16" s="204"/>
      <c r="C16" s="204"/>
      <c r="D16" s="204"/>
      <c r="E16" s="204"/>
      <c r="F16" s="207" t="s">
        <v>102</v>
      </c>
      <c r="G16" s="207"/>
      <c r="H16" s="207"/>
      <c r="I16" s="207"/>
      <c r="J16" s="207"/>
      <c r="K16" s="207"/>
      <c r="L16" s="207"/>
      <c r="M16" s="207"/>
      <c r="N16" s="207"/>
      <c r="O16" s="207"/>
      <c r="P16" s="207"/>
      <c r="Q16" s="163"/>
      <c r="R16" s="163"/>
      <c r="S16" s="163"/>
      <c r="T16" s="163"/>
      <c r="U16" s="163"/>
      <c r="V16" s="163"/>
      <c r="W16" s="163"/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4"/>
    </row>
    <row r="17" spans="1:36" x14ac:dyDescent="0.25">
      <c r="A17" s="203" t="s">
        <v>105</v>
      </c>
      <c r="B17" s="203"/>
      <c r="C17" s="203"/>
      <c r="D17" s="203"/>
      <c r="E17" s="203"/>
      <c r="F17" s="200" t="s">
        <v>103</v>
      </c>
      <c r="G17" s="200"/>
      <c r="H17" s="200"/>
      <c r="I17" s="200"/>
      <c r="J17" s="200"/>
      <c r="K17" s="200"/>
      <c r="L17" s="200"/>
      <c r="M17" s="200"/>
      <c r="N17" s="200"/>
      <c r="O17" s="200"/>
      <c r="P17" s="200"/>
      <c r="Q17" s="163"/>
      <c r="R17" s="163"/>
      <c r="S17" s="163"/>
      <c r="T17" s="163"/>
      <c r="U17" s="163"/>
      <c r="V17" s="163"/>
      <c r="W17" s="163"/>
      <c r="X17" s="163"/>
      <c r="Y17" s="163"/>
      <c r="Z17" s="163"/>
      <c r="AA17" s="163"/>
      <c r="AB17" s="163"/>
      <c r="AC17" s="163"/>
      <c r="AD17" s="163"/>
      <c r="AE17" s="163"/>
      <c r="AF17" s="163"/>
      <c r="AG17" s="163"/>
      <c r="AH17" s="163"/>
      <c r="AI17" s="163"/>
      <c r="AJ17" s="164"/>
    </row>
    <row r="18" spans="1:36" x14ac:dyDescent="0.25">
      <c r="A18" s="210"/>
      <c r="B18" s="210"/>
      <c r="C18" s="210"/>
      <c r="D18" s="210"/>
      <c r="E18" s="210"/>
      <c r="F18" s="210"/>
      <c r="G18" s="210"/>
      <c r="H18" s="210"/>
      <c r="I18" s="210"/>
      <c r="J18" s="210"/>
      <c r="K18" s="210"/>
      <c r="L18" s="210"/>
      <c r="M18" s="210"/>
      <c r="N18" s="210"/>
      <c r="O18" s="210"/>
      <c r="P18" s="210"/>
      <c r="Q18" s="163"/>
      <c r="R18" s="163"/>
      <c r="S18" s="163"/>
      <c r="T18" s="163"/>
      <c r="U18" s="163"/>
      <c r="V18" s="163"/>
      <c r="W18" s="163"/>
      <c r="X18" s="163"/>
      <c r="Y18" s="163"/>
      <c r="Z18" s="163"/>
      <c r="AA18" s="163"/>
      <c r="AB18" s="163"/>
      <c r="AC18" s="163"/>
      <c r="AD18" s="163"/>
      <c r="AE18" s="163"/>
      <c r="AF18" s="163"/>
      <c r="AG18" s="163"/>
      <c r="AH18" s="163"/>
      <c r="AI18" s="163"/>
      <c r="AJ18" s="164"/>
    </row>
    <row r="19" spans="1:36" x14ac:dyDescent="0.25">
      <c r="A19" s="210"/>
      <c r="B19" s="210"/>
      <c r="C19" s="210"/>
      <c r="D19" s="210"/>
      <c r="E19" s="210"/>
      <c r="F19" s="210"/>
      <c r="G19" s="210"/>
      <c r="H19" s="210"/>
      <c r="I19" s="163"/>
      <c r="J19" s="163"/>
      <c r="K19" s="163"/>
      <c r="L19" s="163"/>
      <c r="M19" s="163"/>
      <c r="N19" s="163"/>
      <c r="O19" s="163"/>
      <c r="P19" s="163"/>
      <c r="Q19" s="163"/>
      <c r="R19" s="163"/>
      <c r="S19" s="163"/>
      <c r="T19" s="163"/>
      <c r="U19" s="163"/>
      <c r="V19" s="163"/>
      <c r="W19" s="163"/>
      <c r="X19" s="163"/>
      <c r="Y19" s="163"/>
      <c r="Z19" s="163"/>
      <c r="AA19" s="163"/>
      <c r="AB19" s="163"/>
      <c r="AC19" s="163"/>
      <c r="AD19" s="163"/>
      <c r="AE19" s="163"/>
      <c r="AF19" s="163"/>
      <c r="AG19" s="163"/>
      <c r="AH19" s="163"/>
      <c r="AI19" s="163"/>
      <c r="AJ19" s="164"/>
    </row>
    <row r="20" spans="1:36" ht="15.75" customHeight="1" x14ac:dyDescent="0.25">
      <c r="A20" s="258"/>
      <c r="B20" s="259"/>
      <c r="C20" s="260"/>
      <c r="D20" s="107"/>
      <c r="E20" s="261" t="s">
        <v>117</v>
      </c>
      <c r="F20" s="261"/>
      <c r="G20" s="261"/>
      <c r="H20" s="261"/>
      <c r="I20" s="261"/>
      <c r="J20" s="261"/>
      <c r="K20" s="261"/>
      <c r="L20" s="261"/>
      <c r="M20" s="261"/>
      <c r="N20" s="261"/>
      <c r="O20" s="261"/>
      <c r="P20" s="261"/>
      <c r="Q20" s="261"/>
      <c r="R20" s="261"/>
      <c r="S20" s="261"/>
      <c r="T20" s="261"/>
      <c r="U20" s="261"/>
      <c r="V20" s="261"/>
      <c r="W20" s="261"/>
      <c r="X20" s="261"/>
      <c r="Y20" s="261"/>
      <c r="Z20" s="261"/>
      <c r="AA20" s="261"/>
      <c r="AB20" s="261"/>
      <c r="AC20" s="261"/>
      <c r="AD20" s="261"/>
      <c r="AE20" s="261"/>
      <c r="AF20" s="261"/>
      <c r="AG20" s="261"/>
      <c r="AH20" s="261"/>
      <c r="AI20" s="108"/>
      <c r="AJ20" s="227" t="s">
        <v>118</v>
      </c>
    </row>
    <row r="21" spans="1:36" ht="27.75" customHeight="1" x14ac:dyDescent="0.25">
      <c r="A21" s="109" t="s">
        <v>119</v>
      </c>
      <c r="B21" s="110" t="s">
        <v>120</v>
      </c>
      <c r="C21" s="111" t="s">
        <v>121</v>
      </c>
      <c r="D21" s="112" t="s">
        <v>122</v>
      </c>
      <c r="E21" s="113" t="s">
        <v>123</v>
      </c>
      <c r="F21" s="114" t="s">
        <v>124</v>
      </c>
      <c r="G21" s="115">
        <v>1</v>
      </c>
      <c r="H21" s="116" t="s">
        <v>123</v>
      </c>
      <c r="I21" s="116" t="s">
        <v>124</v>
      </c>
      <c r="J21" s="117">
        <f>+G21+1</f>
        <v>2</v>
      </c>
      <c r="K21" s="118" t="s">
        <v>123</v>
      </c>
      <c r="L21" s="118" t="s">
        <v>124</v>
      </c>
      <c r="M21" s="119">
        <f>+J21+1</f>
        <v>3</v>
      </c>
      <c r="N21" s="120" t="s">
        <v>123</v>
      </c>
      <c r="O21" s="120" t="s">
        <v>124</v>
      </c>
      <c r="P21" s="121">
        <f>+M21+1</f>
        <v>4</v>
      </c>
      <c r="Q21" s="122" t="s">
        <v>123</v>
      </c>
      <c r="R21" s="122" t="s">
        <v>124</v>
      </c>
      <c r="S21" s="123">
        <f>+P21+1</f>
        <v>5</v>
      </c>
      <c r="T21" s="124" t="s">
        <v>123</v>
      </c>
      <c r="U21" s="124" t="s">
        <v>124</v>
      </c>
      <c r="V21" s="125">
        <f>+S21+1</f>
        <v>6</v>
      </c>
      <c r="W21" s="126" t="s">
        <v>123</v>
      </c>
      <c r="X21" s="126" t="s">
        <v>124</v>
      </c>
      <c r="Y21" s="127">
        <f>+V21+1</f>
        <v>7</v>
      </c>
      <c r="Z21" s="128" t="s">
        <v>123</v>
      </c>
      <c r="AA21" s="128" t="s">
        <v>124</v>
      </c>
      <c r="AB21" s="129">
        <f>+Y21+1</f>
        <v>8</v>
      </c>
      <c r="AC21" s="113" t="s">
        <v>123</v>
      </c>
      <c r="AD21" s="113" t="s">
        <v>124</v>
      </c>
      <c r="AE21" s="130">
        <f>+AB21+1</f>
        <v>9</v>
      </c>
      <c r="AF21" s="116" t="s">
        <v>123</v>
      </c>
      <c r="AG21" s="116" t="s">
        <v>124</v>
      </c>
      <c r="AH21" s="117">
        <f>+AE21+1</f>
        <v>10</v>
      </c>
      <c r="AI21" s="131" t="s">
        <v>123</v>
      </c>
      <c r="AJ21" s="228"/>
    </row>
    <row r="22" spans="1:36" x14ac:dyDescent="0.25">
      <c r="A22" s="132" t="s">
        <v>125</v>
      </c>
      <c r="B22" s="110" t="str">
        <f>'PO - REFERENCIAL'!B101:I101</f>
        <v>INICIO E APOIO DE OBRA</v>
      </c>
      <c r="C22" s="133">
        <f>'PO - REFERENCIAL'!P101</f>
        <v>11438.406037999999</v>
      </c>
      <c r="D22" s="134">
        <f t="shared" ref="D22:D32" si="0">C22/$C$33</f>
        <v>4.8614695620169943E-2</v>
      </c>
      <c r="E22" s="135">
        <v>1</v>
      </c>
      <c r="F22" s="243">
        <f t="shared" ref="F22:F32" si="1">E22*C22</f>
        <v>11438.406037999999</v>
      </c>
      <c r="G22" s="243"/>
      <c r="H22" s="136">
        <v>0</v>
      </c>
      <c r="I22" s="241">
        <f t="shared" ref="I22:I32" si="2">H22*C22</f>
        <v>0</v>
      </c>
      <c r="J22" s="241"/>
      <c r="K22" s="137">
        <v>0</v>
      </c>
      <c r="L22" s="244">
        <f t="shared" ref="L22:L32" si="3">K22*C22</f>
        <v>0</v>
      </c>
      <c r="M22" s="245"/>
      <c r="N22" s="138">
        <v>0</v>
      </c>
      <c r="O22" s="246">
        <f t="shared" ref="O22:O32" si="4">N22*C22</f>
        <v>0</v>
      </c>
      <c r="P22" s="246"/>
      <c r="Q22" s="139">
        <v>0</v>
      </c>
      <c r="R22" s="231">
        <f t="shared" ref="R22:R32" si="5">Q22*C22</f>
        <v>0</v>
      </c>
      <c r="S22" s="232"/>
      <c r="T22" s="140">
        <v>0</v>
      </c>
      <c r="U22" s="233">
        <f t="shared" ref="U22:U32" si="6">T22*C22</f>
        <v>0</v>
      </c>
      <c r="V22" s="234"/>
      <c r="W22" s="141">
        <v>0</v>
      </c>
      <c r="X22" s="235">
        <f t="shared" ref="X22:X32" si="7">W22*C22</f>
        <v>0</v>
      </c>
      <c r="Y22" s="236"/>
      <c r="Z22" s="142">
        <v>0</v>
      </c>
      <c r="AA22" s="237">
        <f t="shared" ref="AA22:AA32" si="8">Z22*C22</f>
        <v>0</v>
      </c>
      <c r="AB22" s="238"/>
      <c r="AC22" s="135">
        <v>0</v>
      </c>
      <c r="AD22" s="239">
        <f t="shared" ref="AD22:AD32" si="9">AC22*C22</f>
        <v>0</v>
      </c>
      <c r="AE22" s="240"/>
      <c r="AF22" s="136">
        <v>0</v>
      </c>
      <c r="AG22" s="241">
        <f t="shared" ref="AG22:AG32" si="10">AF22*C22</f>
        <v>0</v>
      </c>
      <c r="AH22" s="242"/>
      <c r="AI22" s="143">
        <f>E22+H22+K22+N22+Q22+T22+W22+Z22+AC22+AF22</f>
        <v>1</v>
      </c>
      <c r="AJ22" s="144">
        <f>F22+I22+L22+O22+R22+U22+X22+AA22+AD22+AG22</f>
        <v>11438.406037999999</v>
      </c>
    </row>
    <row r="23" spans="1:36" x14ac:dyDescent="0.25">
      <c r="A23" s="132" t="s">
        <v>126</v>
      </c>
      <c r="B23" s="110" t="str">
        <f>'PO - REFERENCIAL'!B102:I102</f>
        <v>INFRAESTRUTURA</v>
      </c>
      <c r="C23" s="133">
        <f>'PO - REFERENCIAL'!P102</f>
        <v>26221.899778500003</v>
      </c>
      <c r="D23" s="134">
        <f t="shared" si="0"/>
        <v>0.11144644385584972</v>
      </c>
      <c r="E23" s="135">
        <v>0.5</v>
      </c>
      <c r="F23" s="243">
        <f t="shared" si="1"/>
        <v>13110.949889250001</v>
      </c>
      <c r="G23" s="243"/>
      <c r="H23" s="136">
        <v>0.5</v>
      </c>
      <c r="I23" s="241">
        <f t="shared" si="2"/>
        <v>13110.949889250001</v>
      </c>
      <c r="J23" s="241"/>
      <c r="K23" s="137">
        <v>0</v>
      </c>
      <c r="L23" s="244">
        <f t="shared" si="3"/>
        <v>0</v>
      </c>
      <c r="M23" s="245"/>
      <c r="N23" s="138">
        <v>0</v>
      </c>
      <c r="O23" s="246">
        <f t="shared" si="4"/>
        <v>0</v>
      </c>
      <c r="P23" s="246"/>
      <c r="Q23" s="139">
        <v>0</v>
      </c>
      <c r="R23" s="231">
        <f t="shared" si="5"/>
        <v>0</v>
      </c>
      <c r="S23" s="232"/>
      <c r="T23" s="140">
        <v>0</v>
      </c>
      <c r="U23" s="233">
        <f t="shared" si="6"/>
        <v>0</v>
      </c>
      <c r="V23" s="234"/>
      <c r="W23" s="141">
        <v>0</v>
      </c>
      <c r="X23" s="235">
        <f t="shared" si="7"/>
        <v>0</v>
      </c>
      <c r="Y23" s="236"/>
      <c r="Z23" s="142">
        <v>0</v>
      </c>
      <c r="AA23" s="237">
        <f t="shared" si="8"/>
        <v>0</v>
      </c>
      <c r="AB23" s="238"/>
      <c r="AC23" s="135">
        <v>0</v>
      </c>
      <c r="AD23" s="239">
        <f t="shared" si="9"/>
        <v>0</v>
      </c>
      <c r="AE23" s="240"/>
      <c r="AF23" s="136">
        <v>0</v>
      </c>
      <c r="AG23" s="241">
        <f t="shared" si="10"/>
        <v>0</v>
      </c>
      <c r="AH23" s="242"/>
      <c r="AI23" s="143">
        <f t="shared" ref="AI23:AI32" si="11">E23+H23+K23+N23+Q23+T23+W23+Z23+AC23+AF23</f>
        <v>1</v>
      </c>
      <c r="AJ23" s="144">
        <f t="shared" ref="AJ23:AJ32" si="12">F23+I23+L23+O23+R23+U23+X23+AA23+AD23+AG23</f>
        <v>26221.899778500003</v>
      </c>
    </row>
    <row r="24" spans="1:36" x14ac:dyDescent="0.25">
      <c r="A24" s="132" t="s">
        <v>127</v>
      </c>
      <c r="B24" s="110" t="str">
        <f>'PO - REFERENCIAL'!B103:I103</f>
        <v>IMPERMEABILIZAÇÃO</v>
      </c>
      <c r="C24" s="133">
        <f>'PO - REFERENCIAL'!P103</f>
        <v>3156.4378020000004</v>
      </c>
      <c r="D24" s="134">
        <f t="shared" si="0"/>
        <v>1.3415266294835849E-2</v>
      </c>
      <c r="E24" s="135">
        <v>0</v>
      </c>
      <c r="F24" s="243">
        <f t="shared" si="1"/>
        <v>0</v>
      </c>
      <c r="G24" s="243"/>
      <c r="H24" s="136">
        <v>0.3</v>
      </c>
      <c r="I24" s="241">
        <f t="shared" si="2"/>
        <v>946.93134060000011</v>
      </c>
      <c r="J24" s="241"/>
      <c r="K24" s="137">
        <v>0.7</v>
      </c>
      <c r="L24" s="244">
        <f t="shared" si="3"/>
        <v>2209.5064614000003</v>
      </c>
      <c r="M24" s="245"/>
      <c r="N24" s="138">
        <v>0</v>
      </c>
      <c r="O24" s="246">
        <f t="shared" si="4"/>
        <v>0</v>
      </c>
      <c r="P24" s="246"/>
      <c r="Q24" s="139">
        <v>0</v>
      </c>
      <c r="R24" s="231">
        <f t="shared" si="5"/>
        <v>0</v>
      </c>
      <c r="S24" s="232"/>
      <c r="T24" s="140">
        <v>0</v>
      </c>
      <c r="U24" s="233">
        <f t="shared" si="6"/>
        <v>0</v>
      </c>
      <c r="V24" s="234"/>
      <c r="W24" s="141">
        <v>0</v>
      </c>
      <c r="X24" s="235">
        <f t="shared" si="7"/>
        <v>0</v>
      </c>
      <c r="Y24" s="236"/>
      <c r="Z24" s="142">
        <v>0</v>
      </c>
      <c r="AA24" s="237">
        <f t="shared" si="8"/>
        <v>0</v>
      </c>
      <c r="AB24" s="238"/>
      <c r="AC24" s="135">
        <v>0</v>
      </c>
      <c r="AD24" s="239">
        <f t="shared" si="9"/>
        <v>0</v>
      </c>
      <c r="AE24" s="240"/>
      <c r="AF24" s="136">
        <v>0</v>
      </c>
      <c r="AG24" s="241">
        <f t="shared" si="10"/>
        <v>0</v>
      </c>
      <c r="AH24" s="242"/>
      <c r="AI24" s="143">
        <f t="shared" si="11"/>
        <v>1</v>
      </c>
      <c r="AJ24" s="144">
        <f t="shared" si="12"/>
        <v>3156.4378020000004</v>
      </c>
    </row>
    <row r="25" spans="1:36" x14ac:dyDescent="0.25">
      <c r="A25" s="132" t="s">
        <v>128</v>
      </c>
      <c r="B25" s="110" t="str">
        <f>'PO - REFERENCIAL'!B104:I104</f>
        <v>SUPERESTRUTURA</v>
      </c>
      <c r="C25" s="133">
        <f>'PO - REFERENCIAL'!P104</f>
        <v>25386.10001106</v>
      </c>
      <c r="D25" s="134">
        <f t="shared" si="0"/>
        <v>0.10789418743493592</v>
      </c>
      <c r="E25" s="135">
        <v>0</v>
      </c>
      <c r="F25" s="243">
        <f t="shared" si="1"/>
        <v>0</v>
      </c>
      <c r="G25" s="243"/>
      <c r="H25" s="136">
        <v>0</v>
      </c>
      <c r="I25" s="241">
        <f t="shared" si="2"/>
        <v>0</v>
      </c>
      <c r="J25" s="241"/>
      <c r="K25" s="137">
        <v>0.3</v>
      </c>
      <c r="L25" s="244">
        <f t="shared" si="3"/>
        <v>7615.8300033179994</v>
      </c>
      <c r="M25" s="245"/>
      <c r="N25" s="138">
        <v>0.7</v>
      </c>
      <c r="O25" s="246">
        <f t="shared" si="4"/>
        <v>17770.270007741998</v>
      </c>
      <c r="P25" s="246"/>
      <c r="Q25" s="139">
        <v>0</v>
      </c>
      <c r="R25" s="231">
        <f t="shared" si="5"/>
        <v>0</v>
      </c>
      <c r="S25" s="232"/>
      <c r="T25" s="140">
        <v>0</v>
      </c>
      <c r="U25" s="233">
        <f t="shared" si="6"/>
        <v>0</v>
      </c>
      <c r="V25" s="234"/>
      <c r="W25" s="141">
        <v>0</v>
      </c>
      <c r="X25" s="235">
        <f t="shared" si="7"/>
        <v>0</v>
      </c>
      <c r="Y25" s="236"/>
      <c r="Z25" s="142">
        <v>0</v>
      </c>
      <c r="AA25" s="237">
        <f t="shared" si="8"/>
        <v>0</v>
      </c>
      <c r="AB25" s="238"/>
      <c r="AC25" s="135">
        <v>0</v>
      </c>
      <c r="AD25" s="239">
        <f t="shared" si="9"/>
        <v>0</v>
      </c>
      <c r="AE25" s="240"/>
      <c r="AF25" s="136">
        <v>0</v>
      </c>
      <c r="AG25" s="241">
        <f t="shared" si="10"/>
        <v>0</v>
      </c>
      <c r="AH25" s="242"/>
      <c r="AI25" s="143">
        <f t="shared" si="11"/>
        <v>1</v>
      </c>
      <c r="AJ25" s="144">
        <f t="shared" si="12"/>
        <v>25386.100011059996</v>
      </c>
    </row>
    <row r="26" spans="1:36" x14ac:dyDescent="0.25">
      <c r="A26" s="132" t="s">
        <v>129</v>
      </c>
      <c r="B26" s="110" t="str">
        <f>'PO - REFERENCIAL'!B105:I105</f>
        <v>ALVENARIA E ELEMENTOS DIVISORES</v>
      </c>
      <c r="C26" s="133">
        <f>'PO - REFERENCIAL'!P105</f>
        <v>38839.744112</v>
      </c>
      <c r="D26" s="134">
        <f t="shared" si="0"/>
        <v>0.16507390380244935</v>
      </c>
      <c r="E26" s="135">
        <v>0</v>
      </c>
      <c r="F26" s="243">
        <f t="shared" si="1"/>
        <v>0</v>
      </c>
      <c r="G26" s="243"/>
      <c r="H26" s="136">
        <v>0.3</v>
      </c>
      <c r="I26" s="241">
        <f t="shared" si="2"/>
        <v>11651.9232336</v>
      </c>
      <c r="J26" s="241"/>
      <c r="K26" s="137">
        <v>0.3</v>
      </c>
      <c r="L26" s="244">
        <f t="shared" si="3"/>
        <v>11651.9232336</v>
      </c>
      <c r="M26" s="245"/>
      <c r="N26" s="138">
        <v>0.4</v>
      </c>
      <c r="O26" s="246">
        <f t="shared" si="4"/>
        <v>15535.897644800001</v>
      </c>
      <c r="P26" s="246"/>
      <c r="Q26" s="139">
        <v>0</v>
      </c>
      <c r="R26" s="231">
        <f t="shared" si="5"/>
        <v>0</v>
      </c>
      <c r="S26" s="232"/>
      <c r="T26" s="140">
        <v>0</v>
      </c>
      <c r="U26" s="233">
        <f t="shared" si="6"/>
        <v>0</v>
      </c>
      <c r="V26" s="234"/>
      <c r="W26" s="141">
        <v>0</v>
      </c>
      <c r="X26" s="235">
        <f t="shared" si="7"/>
        <v>0</v>
      </c>
      <c r="Y26" s="236"/>
      <c r="Z26" s="142">
        <v>0</v>
      </c>
      <c r="AA26" s="237">
        <f t="shared" si="8"/>
        <v>0</v>
      </c>
      <c r="AB26" s="238"/>
      <c r="AC26" s="135">
        <v>0</v>
      </c>
      <c r="AD26" s="239">
        <f t="shared" si="9"/>
        <v>0</v>
      </c>
      <c r="AE26" s="240"/>
      <c r="AF26" s="136">
        <v>0</v>
      </c>
      <c r="AG26" s="241">
        <f t="shared" si="10"/>
        <v>0</v>
      </c>
      <c r="AH26" s="242"/>
      <c r="AI26" s="143">
        <f t="shared" si="11"/>
        <v>1</v>
      </c>
      <c r="AJ26" s="144">
        <f t="shared" si="12"/>
        <v>38839.744112</v>
      </c>
    </row>
    <row r="27" spans="1:36" x14ac:dyDescent="0.25">
      <c r="A27" s="132" t="s">
        <v>130</v>
      </c>
      <c r="B27" s="110" t="str">
        <f>'PO - REFERENCIAL'!B106:I106</f>
        <v>PISOS E REVESTIMENTOS</v>
      </c>
      <c r="C27" s="133">
        <f>'PO - REFERENCIAL'!P106</f>
        <v>49194.470988100002</v>
      </c>
      <c r="D27" s="134">
        <f t="shared" si="0"/>
        <v>0.20908282372007211</v>
      </c>
      <c r="E27" s="135">
        <v>0</v>
      </c>
      <c r="F27" s="243">
        <f t="shared" si="1"/>
        <v>0</v>
      </c>
      <c r="G27" s="243"/>
      <c r="H27" s="136">
        <v>0.1</v>
      </c>
      <c r="I27" s="241">
        <f t="shared" si="2"/>
        <v>4919.4470988100002</v>
      </c>
      <c r="J27" s="241"/>
      <c r="K27" s="137">
        <v>0.4</v>
      </c>
      <c r="L27" s="244">
        <f t="shared" si="3"/>
        <v>19677.788395240001</v>
      </c>
      <c r="M27" s="245"/>
      <c r="N27" s="138">
        <v>0.5</v>
      </c>
      <c r="O27" s="246">
        <f t="shared" si="4"/>
        <v>24597.235494050001</v>
      </c>
      <c r="P27" s="246"/>
      <c r="Q27" s="139">
        <v>0</v>
      </c>
      <c r="R27" s="231">
        <f t="shared" si="5"/>
        <v>0</v>
      </c>
      <c r="S27" s="232"/>
      <c r="T27" s="140">
        <v>0</v>
      </c>
      <c r="U27" s="233">
        <f t="shared" si="6"/>
        <v>0</v>
      </c>
      <c r="V27" s="234"/>
      <c r="W27" s="141">
        <v>0</v>
      </c>
      <c r="X27" s="235">
        <f t="shared" si="7"/>
        <v>0</v>
      </c>
      <c r="Y27" s="236"/>
      <c r="Z27" s="142">
        <v>0</v>
      </c>
      <c r="AA27" s="237">
        <f t="shared" si="8"/>
        <v>0</v>
      </c>
      <c r="AB27" s="238"/>
      <c r="AC27" s="135">
        <v>0</v>
      </c>
      <c r="AD27" s="239">
        <f t="shared" si="9"/>
        <v>0</v>
      </c>
      <c r="AE27" s="240"/>
      <c r="AF27" s="136">
        <v>0</v>
      </c>
      <c r="AG27" s="241">
        <f t="shared" si="10"/>
        <v>0</v>
      </c>
      <c r="AH27" s="242"/>
      <c r="AI27" s="143">
        <f t="shared" si="11"/>
        <v>1</v>
      </c>
      <c r="AJ27" s="144">
        <f t="shared" si="12"/>
        <v>49194.470988100002</v>
      </c>
    </row>
    <row r="28" spans="1:36" x14ac:dyDescent="0.25">
      <c r="A28" s="132" t="s">
        <v>131</v>
      </c>
      <c r="B28" s="110" t="str">
        <f>'PO - REFERENCIAL'!B107:I107</f>
        <v>SISTEMA DE COBERTURA</v>
      </c>
      <c r="C28" s="133">
        <f>'PO - REFERENCIAL'!P107</f>
        <v>26893.137849999999</v>
      </c>
      <c r="D28" s="134">
        <f t="shared" si="0"/>
        <v>0.11429929192106386</v>
      </c>
      <c r="E28" s="135">
        <v>0</v>
      </c>
      <c r="F28" s="243">
        <f t="shared" si="1"/>
        <v>0</v>
      </c>
      <c r="G28" s="243"/>
      <c r="H28" s="136">
        <v>0.1</v>
      </c>
      <c r="I28" s="241">
        <f t="shared" si="2"/>
        <v>2689.3137850000003</v>
      </c>
      <c r="J28" s="241"/>
      <c r="K28" s="137">
        <v>0.2</v>
      </c>
      <c r="L28" s="244">
        <f t="shared" si="3"/>
        <v>5378.6275700000006</v>
      </c>
      <c r="M28" s="245"/>
      <c r="N28" s="138">
        <v>0.7</v>
      </c>
      <c r="O28" s="246">
        <f t="shared" si="4"/>
        <v>18825.196494999997</v>
      </c>
      <c r="P28" s="246"/>
      <c r="Q28" s="139">
        <v>0</v>
      </c>
      <c r="R28" s="231">
        <f t="shared" si="5"/>
        <v>0</v>
      </c>
      <c r="S28" s="232"/>
      <c r="T28" s="140">
        <v>0</v>
      </c>
      <c r="U28" s="233">
        <f t="shared" si="6"/>
        <v>0</v>
      </c>
      <c r="V28" s="234"/>
      <c r="W28" s="141">
        <v>0</v>
      </c>
      <c r="X28" s="235">
        <f t="shared" si="7"/>
        <v>0</v>
      </c>
      <c r="Y28" s="236"/>
      <c r="Z28" s="142">
        <v>0</v>
      </c>
      <c r="AA28" s="237">
        <f t="shared" si="8"/>
        <v>0</v>
      </c>
      <c r="AB28" s="238"/>
      <c r="AC28" s="135">
        <v>0</v>
      </c>
      <c r="AD28" s="239">
        <f t="shared" si="9"/>
        <v>0</v>
      </c>
      <c r="AE28" s="240"/>
      <c r="AF28" s="136">
        <v>0</v>
      </c>
      <c r="AG28" s="241">
        <f t="shared" si="10"/>
        <v>0</v>
      </c>
      <c r="AH28" s="242"/>
      <c r="AI28" s="143">
        <f t="shared" si="11"/>
        <v>1</v>
      </c>
      <c r="AJ28" s="144">
        <f t="shared" si="12"/>
        <v>26893.137849999999</v>
      </c>
    </row>
    <row r="29" spans="1:36" x14ac:dyDescent="0.25">
      <c r="A29" s="132" t="s">
        <v>132</v>
      </c>
      <c r="B29" s="110" t="str">
        <f>'PO - REFERENCIAL'!B108:I108</f>
        <v>ESQUADRIAS</v>
      </c>
      <c r="C29" s="133">
        <f>'PO - REFERENCIAL'!P108</f>
        <v>20862.884005799999</v>
      </c>
      <c r="D29" s="134">
        <f t="shared" si="0"/>
        <v>8.8669938130489609E-2</v>
      </c>
      <c r="E29" s="135">
        <v>0.1</v>
      </c>
      <c r="F29" s="243">
        <f t="shared" si="1"/>
        <v>2086.2884005800001</v>
      </c>
      <c r="G29" s="243"/>
      <c r="H29" s="136">
        <v>0.2</v>
      </c>
      <c r="I29" s="241">
        <f t="shared" si="2"/>
        <v>4172.5768011600003</v>
      </c>
      <c r="J29" s="241"/>
      <c r="K29" s="137">
        <v>0.2</v>
      </c>
      <c r="L29" s="244">
        <f t="shared" si="3"/>
        <v>4172.5768011600003</v>
      </c>
      <c r="M29" s="245"/>
      <c r="N29" s="138">
        <v>0.5</v>
      </c>
      <c r="O29" s="246">
        <f t="shared" si="4"/>
        <v>10431.442002899999</v>
      </c>
      <c r="P29" s="246"/>
      <c r="Q29" s="139">
        <v>0</v>
      </c>
      <c r="R29" s="231">
        <f t="shared" si="5"/>
        <v>0</v>
      </c>
      <c r="S29" s="232"/>
      <c r="T29" s="140">
        <v>0</v>
      </c>
      <c r="U29" s="233">
        <f t="shared" si="6"/>
        <v>0</v>
      </c>
      <c r="V29" s="234"/>
      <c r="W29" s="141">
        <v>0</v>
      </c>
      <c r="X29" s="235">
        <f t="shared" si="7"/>
        <v>0</v>
      </c>
      <c r="Y29" s="236"/>
      <c r="Z29" s="142">
        <v>0</v>
      </c>
      <c r="AA29" s="237">
        <f t="shared" si="8"/>
        <v>0</v>
      </c>
      <c r="AB29" s="238"/>
      <c r="AC29" s="135">
        <v>0</v>
      </c>
      <c r="AD29" s="239">
        <f t="shared" si="9"/>
        <v>0</v>
      </c>
      <c r="AE29" s="240"/>
      <c r="AF29" s="136">
        <v>0</v>
      </c>
      <c r="AG29" s="241">
        <f t="shared" si="10"/>
        <v>0</v>
      </c>
      <c r="AH29" s="242"/>
      <c r="AI29" s="143">
        <f t="shared" si="11"/>
        <v>1</v>
      </c>
      <c r="AJ29" s="144">
        <f t="shared" si="12"/>
        <v>20862.884005799999</v>
      </c>
    </row>
    <row r="30" spans="1:36" x14ac:dyDescent="0.25">
      <c r="A30" s="132" t="s">
        <v>133</v>
      </c>
      <c r="B30" s="110" t="str">
        <f>'PO - REFERENCIAL'!B109:I109</f>
        <v>ELETRICA</v>
      </c>
      <c r="C30" s="133">
        <f>'PO - REFERENCIAL'!P109</f>
        <v>5235.7396550000003</v>
      </c>
      <c r="D30" s="134">
        <f t="shared" si="0"/>
        <v>2.2252566382823018E-2</v>
      </c>
      <c r="E30" s="135">
        <v>0.2</v>
      </c>
      <c r="F30" s="243">
        <f t="shared" si="1"/>
        <v>1047.1479310000002</v>
      </c>
      <c r="G30" s="243"/>
      <c r="H30" s="136">
        <v>0.4</v>
      </c>
      <c r="I30" s="241">
        <f t="shared" si="2"/>
        <v>2094.2958620000004</v>
      </c>
      <c r="J30" s="241"/>
      <c r="K30" s="137">
        <v>0.4</v>
      </c>
      <c r="L30" s="244">
        <f t="shared" si="3"/>
        <v>2094.2958620000004</v>
      </c>
      <c r="M30" s="245"/>
      <c r="N30" s="138">
        <v>0</v>
      </c>
      <c r="O30" s="246">
        <f t="shared" si="4"/>
        <v>0</v>
      </c>
      <c r="P30" s="246"/>
      <c r="Q30" s="139">
        <v>0</v>
      </c>
      <c r="R30" s="231">
        <f t="shared" si="5"/>
        <v>0</v>
      </c>
      <c r="S30" s="232"/>
      <c r="T30" s="140">
        <v>0</v>
      </c>
      <c r="U30" s="233">
        <f t="shared" si="6"/>
        <v>0</v>
      </c>
      <c r="V30" s="234"/>
      <c r="W30" s="141">
        <v>0</v>
      </c>
      <c r="X30" s="235">
        <f t="shared" si="7"/>
        <v>0</v>
      </c>
      <c r="Y30" s="236"/>
      <c r="Z30" s="142">
        <v>0</v>
      </c>
      <c r="AA30" s="237">
        <f t="shared" si="8"/>
        <v>0</v>
      </c>
      <c r="AB30" s="238"/>
      <c r="AC30" s="135">
        <v>0</v>
      </c>
      <c r="AD30" s="239">
        <f t="shared" si="9"/>
        <v>0</v>
      </c>
      <c r="AE30" s="240"/>
      <c r="AF30" s="136">
        <v>0</v>
      </c>
      <c r="AG30" s="241">
        <f t="shared" si="10"/>
        <v>0</v>
      </c>
      <c r="AH30" s="242"/>
      <c r="AI30" s="143">
        <f t="shared" si="11"/>
        <v>1</v>
      </c>
      <c r="AJ30" s="144">
        <f t="shared" si="12"/>
        <v>5235.7396550000012</v>
      </c>
    </row>
    <row r="31" spans="1:36" x14ac:dyDescent="0.25">
      <c r="A31" s="132" t="s">
        <v>134</v>
      </c>
      <c r="B31" s="110" t="str">
        <f>'PO - REFERENCIAL'!B110:I110</f>
        <v>HIDRAULICA</v>
      </c>
      <c r="C31" s="133">
        <f>'PO - REFERENCIAL'!P110</f>
        <v>14552.036535000001</v>
      </c>
      <c r="D31" s="134">
        <f t="shared" si="0"/>
        <v>6.1848025367554939E-2</v>
      </c>
      <c r="E31" s="135">
        <v>0.2</v>
      </c>
      <c r="F31" s="243">
        <f t="shared" si="1"/>
        <v>2910.4073070000004</v>
      </c>
      <c r="G31" s="243"/>
      <c r="H31" s="136">
        <v>0.4</v>
      </c>
      <c r="I31" s="241">
        <f t="shared" si="2"/>
        <v>5820.8146140000008</v>
      </c>
      <c r="J31" s="241"/>
      <c r="K31" s="137">
        <v>0.4</v>
      </c>
      <c r="L31" s="244">
        <f t="shared" si="3"/>
        <v>5820.8146140000008</v>
      </c>
      <c r="M31" s="245"/>
      <c r="N31" s="138">
        <v>0</v>
      </c>
      <c r="O31" s="246">
        <f t="shared" si="4"/>
        <v>0</v>
      </c>
      <c r="P31" s="246"/>
      <c r="Q31" s="139">
        <v>0</v>
      </c>
      <c r="R31" s="231">
        <f t="shared" si="5"/>
        <v>0</v>
      </c>
      <c r="S31" s="232"/>
      <c r="T31" s="140">
        <v>0</v>
      </c>
      <c r="U31" s="233">
        <f t="shared" si="6"/>
        <v>0</v>
      </c>
      <c r="V31" s="234"/>
      <c r="W31" s="141">
        <v>0</v>
      </c>
      <c r="X31" s="235">
        <f t="shared" si="7"/>
        <v>0</v>
      </c>
      <c r="Y31" s="236"/>
      <c r="Z31" s="142">
        <v>0</v>
      </c>
      <c r="AA31" s="237">
        <f t="shared" si="8"/>
        <v>0</v>
      </c>
      <c r="AB31" s="238"/>
      <c r="AC31" s="135">
        <v>0</v>
      </c>
      <c r="AD31" s="239">
        <f t="shared" si="9"/>
        <v>0</v>
      </c>
      <c r="AE31" s="240"/>
      <c r="AF31" s="136">
        <v>0</v>
      </c>
      <c r="AG31" s="241">
        <f t="shared" si="10"/>
        <v>0</v>
      </c>
      <c r="AH31" s="242"/>
      <c r="AI31" s="143">
        <f t="shared" si="11"/>
        <v>1</v>
      </c>
      <c r="AJ31" s="144">
        <f t="shared" si="12"/>
        <v>14552.036535000001</v>
      </c>
    </row>
    <row r="32" spans="1:36" x14ac:dyDescent="0.25">
      <c r="A32" s="132" t="s">
        <v>135</v>
      </c>
      <c r="B32" s="110" t="str">
        <f>'PO - REFERENCIAL'!B111:I111</f>
        <v>PINTURA</v>
      </c>
      <c r="C32" s="133">
        <f>'PO - REFERENCIAL'!P111</f>
        <v>13506.146302149999</v>
      </c>
      <c r="D32" s="134">
        <f t="shared" si="0"/>
        <v>5.7402857469755618E-2</v>
      </c>
      <c r="E32" s="135">
        <v>0</v>
      </c>
      <c r="F32" s="243">
        <f t="shared" si="1"/>
        <v>0</v>
      </c>
      <c r="G32" s="243"/>
      <c r="H32" s="136">
        <v>0</v>
      </c>
      <c r="I32" s="241">
        <f t="shared" si="2"/>
        <v>0</v>
      </c>
      <c r="J32" s="241"/>
      <c r="K32" s="137">
        <v>0.3</v>
      </c>
      <c r="L32" s="244">
        <f t="shared" si="3"/>
        <v>4051.8438906449992</v>
      </c>
      <c r="M32" s="245"/>
      <c r="N32" s="138">
        <v>0.7</v>
      </c>
      <c r="O32" s="246">
        <f t="shared" si="4"/>
        <v>9454.3024115049975</v>
      </c>
      <c r="P32" s="246"/>
      <c r="Q32" s="139">
        <v>0</v>
      </c>
      <c r="R32" s="231">
        <f t="shared" si="5"/>
        <v>0</v>
      </c>
      <c r="S32" s="232"/>
      <c r="T32" s="140">
        <v>0</v>
      </c>
      <c r="U32" s="233">
        <f t="shared" si="6"/>
        <v>0</v>
      </c>
      <c r="V32" s="234"/>
      <c r="W32" s="141">
        <v>0</v>
      </c>
      <c r="X32" s="235">
        <f t="shared" si="7"/>
        <v>0</v>
      </c>
      <c r="Y32" s="236"/>
      <c r="Z32" s="142">
        <v>0</v>
      </c>
      <c r="AA32" s="237">
        <f t="shared" si="8"/>
        <v>0</v>
      </c>
      <c r="AB32" s="238"/>
      <c r="AC32" s="135">
        <v>0</v>
      </c>
      <c r="AD32" s="239">
        <f t="shared" si="9"/>
        <v>0</v>
      </c>
      <c r="AE32" s="240"/>
      <c r="AF32" s="136">
        <v>0</v>
      </c>
      <c r="AG32" s="241">
        <f t="shared" si="10"/>
        <v>0</v>
      </c>
      <c r="AH32" s="242"/>
      <c r="AI32" s="143">
        <f t="shared" si="11"/>
        <v>1</v>
      </c>
      <c r="AJ32" s="144">
        <f t="shared" si="12"/>
        <v>13506.146302149997</v>
      </c>
    </row>
    <row r="33" spans="1:36" s="148" customFormat="1" x14ac:dyDescent="0.25">
      <c r="A33" s="254" t="s">
        <v>136</v>
      </c>
      <c r="B33" s="255"/>
      <c r="C33" s="252">
        <f>SUM(C22:C32)</f>
        <v>235287.00307761002</v>
      </c>
      <c r="D33" s="145"/>
      <c r="E33" s="143">
        <f>F33*100%/C33</f>
        <v>0.13002502971121935</v>
      </c>
      <c r="F33" s="247">
        <f>SUM(F22:G32)</f>
        <v>30593.19956583</v>
      </c>
      <c r="G33" s="247"/>
      <c r="H33" s="147">
        <f>I33*100%/C33</f>
        <v>0.19298240884747314</v>
      </c>
      <c r="I33" s="249">
        <f>SUM(I22:J32)</f>
        <v>45406.252624420005</v>
      </c>
      <c r="J33" s="250"/>
      <c r="K33" s="143">
        <f>L33*100%/C33</f>
        <v>0.26636918321701808</v>
      </c>
      <c r="L33" s="249">
        <f>SUM(L22:M32)</f>
        <v>62673.206831363001</v>
      </c>
      <c r="M33" s="250"/>
      <c r="N33" s="143">
        <f>O33*100%/C33</f>
        <v>0.41062337822428935</v>
      </c>
      <c r="O33" s="249">
        <f>SUM(O22:P32)</f>
        <v>96614.344055996989</v>
      </c>
      <c r="P33" s="250"/>
      <c r="Q33" s="143">
        <f>R33*100%/C33</f>
        <v>0</v>
      </c>
      <c r="R33" s="249">
        <f>SUM(R22:S32)</f>
        <v>0</v>
      </c>
      <c r="S33" s="250"/>
      <c r="T33" s="143">
        <f>U33*100%/C33</f>
        <v>0</v>
      </c>
      <c r="U33" s="249">
        <f>SUM(U22:V32)</f>
        <v>0</v>
      </c>
      <c r="V33" s="250"/>
      <c r="W33" s="143">
        <f>X33*100%/C33</f>
        <v>0</v>
      </c>
      <c r="X33" s="249">
        <f>SUM(X22:Y32)</f>
        <v>0</v>
      </c>
      <c r="Y33" s="250"/>
      <c r="Z33" s="143">
        <f>AA33*100%/C33</f>
        <v>0</v>
      </c>
      <c r="AA33" s="249">
        <f>SUM(AA22:AB32)</f>
        <v>0</v>
      </c>
      <c r="AB33" s="250"/>
      <c r="AC33" s="143">
        <f>AD33*100%/C33</f>
        <v>0</v>
      </c>
      <c r="AD33" s="249">
        <f>SUM(AD22:AE32)</f>
        <v>0</v>
      </c>
      <c r="AE33" s="250"/>
      <c r="AF33" s="143">
        <f>AG33*100%/C33</f>
        <v>0</v>
      </c>
      <c r="AG33" s="249">
        <f>SUM(AG22:AH32)</f>
        <v>0</v>
      </c>
      <c r="AH33" s="250"/>
      <c r="AI33" s="251">
        <f t="shared" ref="AI33:AJ33" si="13">E33+H33+K33+N33+Q33+T33+W33+Z33+AC33+AF33</f>
        <v>1</v>
      </c>
      <c r="AJ33" s="248">
        <f t="shared" si="13"/>
        <v>235287.00307760999</v>
      </c>
    </row>
    <row r="34" spans="1:36" s="148" customFormat="1" x14ac:dyDescent="0.25">
      <c r="A34" s="256"/>
      <c r="B34" s="257"/>
      <c r="C34" s="253"/>
      <c r="D34" s="145"/>
      <c r="E34" s="146"/>
      <c r="F34" s="149"/>
      <c r="G34" s="149"/>
      <c r="H34" s="147">
        <f>H33+E33</f>
        <v>0.32300743855869252</v>
      </c>
      <c r="I34" s="249">
        <f>I33+F33</f>
        <v>75999.452190250013</v>
      </c>
      <c r="J34" s="250"/>
      <c r="K34" s="147">
        <f>K33+H34</f>
        <v>0.5893766217757106</v>
      </c>
      <c r="L34" s="249">
        <f>L33+I34</f>
        <v>138672.65902161301</v>
      </c>
      <c r="M34" s="249"/>
      <c r="N34" s="147">
        <f>N33+K34</f>
        <v>1</v>
      </c>
      <c r="O34" s="249">
        <f>O33+L34</f>
        <v>235287.00307760999</v>
      </c>
      <c r="P34" s="250"/>
      <c r="Q34" s="147">
        <f>Q33+N34</f>
        <v>1</v>
      </c>
      <c r="R34" s="249">
        <f>R33+O34</f>
        <v>235287.00307760999</v>
      </c>
      <c r="S34" s="250"/>
      <c r="T34" s="143">
        <f>T33+Q34</f>
        <v>1</v>
      </c>
      <c r="U34" s="249">
        <f>U33+R34</f>
        <v>235287.00307760999</v>
      </c>
      <c r="V34" s="250"/>
      <c r="W34" s="147">
        <f>W33+T34</f>
        <v>1</v>
      </c>
      <c r="X34" s="249">
        <f>X33+U34</f>
        <v>235287.00307760999</v>
      </c>
      <c r="Y34" s="250"/>
      <c r="Z34" s="147">
        <f>Z33+W34</f>
        <v>1</v>
      </c>
      <c r="AA34" s="249">
        <f>AA33+X34</f>
        <v>235287.00307760999</v>
      </c>
      <c r="AB34" s="250"/>
      <c r="AC34" s="147">
        <f>AC33+Z34</f>
        <v>1</v>
      </c>
      <c r="AD34" s="249">
        <f>AD33+AA34</f>
        <v>235287.00307760999</v>
      </c>
      <c r="AE34" s="250"/>
      <c r="AF34" s="147">
        <f>AF33+AC34</f>
        <v>1</v>
      </c>
      <c r="AG34" s="249">
        <f>AG33+AD34</f>
        <v>235287.00307760999</v>
      </c>
      <c r="AH34" s="250"/>
      <c r="AI34" s="251"/>
      <c r="AJ34" s="248"/>
    </row>
    <row r="35" spans="1:36" x14ac:dyDescent="0.25">
      <c r="A35" s="150"/>
      <c r="B35" s="151"/>
      <c r="C35" s="152"/>
      <c r="D35" s="153"/>
      <c r="E35" s="106"/>
      <c r="F35" s="154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</row>
    <row r="36" spans="1:36" x14ac:dyDescent="0.25">
      <c r="B36" s="151"/>
    </row>
    <row r="37" spans="1:36" x14ac:dyDescent="0.25">
      <c r="B37" s="151"/>
    </row>
    <row r="38" spans="1:36" ht="18" customHeight="1" x14ac:dyDescent="0.25">
      <c r="B38" s="262" t="str">
        <f>'PO - REFERENCIAL'!B116:E116</f>
        <v>MARIO PEREIRA DE SÁ</v>
      </c>
      <c r="C38" s="262"/>
      <c r="D38" s="173"/>
      <c r="E38" s="173"/>
      <c r="F38" s="173"/>
      <c r="G38" s="262" t="str">
        <f>'PO - REFERENCIAL'!G116:J116</f>
        <v>LEONARDO M. O. R. DE CARVALHO</v>
      </c>
      <c r="H38" s="262"/>
      <c r="I38" s="262"/>
      <c r="J38" s="262"/>
      <c r="K38" s="262"/>
      <c r="L38" s="262"/>
      <c r="M38" s="262"/>
      <c r="N38" s="262"/>
    </row>
    <row r="39" spans="1:36" ht="36" customHeight="1" x14ac:dyDescent="0.3">
      <c r="B39" s="262" t="str">
        <f>'PO - REFERENCIAL'!B117:E117</f>
        <v>COODENADOR DE CONVENIOS</v>
      </c>
      <c r="C39" s="262"/>
      <c r="D39" s="174"/>
      <c r="E39" s="175"/>
      <c r="F39" s="176"/>
      <c r="G39" s="262" t="str">
        <f>'PO - REFERENCIAL'!G117:J117</f>
        <v>DIRETOR DEP. DE OBRAS E CONVENIOS</v>
      </c>
      <c r="H39" s="262"/>
      <c r="I39" s="262"/>
      <c r="J39" s="262"/>
      <c r="K39" s="262"/>
      <c r="L39" s="262"/>
      <c r="M39" s="262"/>
      <c r="N39" s="262"/>
    </row>
    <row r="40" spans="1:36" ht="36" customHeight="1" x14ac:dyDescent="0.3">
      <c r="B40" s="262" t="str">
        <f>'PO - REFERENCIAL'!B118:E118</f>
        <v xml:space="preserve"> Secretaria Mun Desenv Econ.ger Emp e Ren</v>
      </c>
      <c r="C40" s="262"/>
      <c r="D40" s="174"/>
      <c r="E40" s="175"/>
      <c r="F40" s="176"/>
      <c r="G40" s="262" t="str">
        <f>'PO - REFERENCIAL'!G118:J118</f>
        <v>CREA/SP.: 507.007.230-7</v>
      </c>
      <c r="H40" s="262"/>
      <c r="I40" s="262"/>
      <c r="J40" s="262"/>
      <c r="K40" s="262"/>
      <c r="L40" s="262"/>
      <c r="M40" s="177"/>
      <c r="N40" s="177"/>
    </row>
    <row r="41" spans="1:36" ht="18.75" x14ac:dyDescent="0.3">
      <c r="B41" s="173" t="str">
        <f>'PO - REFERENCIAL'!B119:E119</f>
        <v>Matrícula</v>
      </c>
      <c r="C41" s="178"/>
      <c r="D41" s="174"/>
      <c r="E41" s="175"/>
      <c r="F41" s="176"/>
      <c r="G41" s="262" t="str">
        <f>'PO - REFERENCIAL'!G119:J119</f>
        <v>Matrícula</v>
      </c>
      <c r="H41" s="262"/>
      <c r="I41" s="262"/>
      <c r="J41" s="262"/>
      <c r="K41" s="262"/>
      <c r="L41" s="262"/>
      <c r="M41" s="177"/>
      <c r="N41" s="177"/>
    </row>
    <row r="42" spans="1:36" ht="18.75" x14ac:dyDescent="0.3">
      <c r="B42" s="173"/>
      <c r="C42" s="178"/>
      <c r="D42" s="174"/>
      <c r="E42" s="175"/>
      <c r="F42" s="176"/>
      <c r="G42" s="262"/>
      <c r="H42" s="262"/>
      <c r="I42" s="262"/>
      <c r="J42" s="262"/>
      <c r="K42" s="262"/>
      <c r="L42" s="262"/>
      <c r="M42" s="177"/>
      <c r="N42" s="177"/>
    </row>
    <row r="43" spans="1:36" ht="18.75" x14ac:dyDescent="0.3">
      <c r="B43" s="173"/>
      <c r="C43" s="178"/>
      <c r="D43" s="174"/>
      <c r="E43" s="175"/>
      <c r="F43" s="176"/>
      <c r="G43" s="262"/>
      <c r="H43" s="262"/>
      <c r="I43" s="262"/>
      <c r="J43" s="262"/>
      <c r="K43" s="262"/>
      <c r="L43" s="262"/>
      <c r="M43" s="177"/>
      <c r="N43" s="177"/>
    </row>
    <row r="44" spans="1:36" ht="18" x14ac:dyDescent="0.25">
      <c r="B44" s="173"/>
      <c r="C44" s="178"/>
      <c r="D44" s="173"/>
      <c r="E44" s="173"/>
      <c r="F44" s="173"/>
      <c r="G44" s="262"/>
      <c r="H44" s="262"/>
      <c r="I44" s="262"/>
      <c r="J44" s="262"/>
      <c r="K44" s="262"/>
      <c r="L44" s="262"/>
      <c r="M44" s="177"/>
      <c r="N44" s="177"/>
    </row>
    <row r="45" spans="1:36" ht="36" customHeight="1" x14ac:dyDescent="0.3">
      <c r="B45" s="262" t="str">
        <f>'PO - REFERENCIAL'!B123:E123</f>
        <v>ANGELICA LAINETTI MASSARO</v>
      </c>
      <c r="C45" s="262"/>
      <c r="D45" s="174"/>
      <c r="E45" s="175"/>
      <c r="F45" s="176"/>
      <c r="G45" s="262" t="str">
        <f>'PO - REFERENCIAL'!G123:J123</f>
        <v>RAPHAEL LEAL SANCHES</v>
      </c>
      <c r="H45" s="262"/>
      <c r="I45" s="262"/>
      <c r="J45" s="262"/>
      <c r="K45" s="262"/>
      <c r="L45" s="262"/>
      <c r="M45" s="177"/>
      <c r="N45" s="177"/>
    </row>
    <row r="46" spans="1:36" ht="33" customHeight="1" x14ac:dyDescent="0.3">
      <c r="B46" s="262" t="str">
        <f>'PO - REFERENCIAL'!B124:E124</f>
        <v>DIRETORA DE DEPTO DE EDUCACAO</v>
      </c>
      <c r="C46" s="262"/>
      <c r="D46" s="174"/>
      <c r="E46" s="175"/>
      <c r="F46" s="176"/>
      <c r="G46" s="262" t="str">
        <f>'PO - REFERENCIAL'!G124:J124</f>
        <v>COORDENADOR DE PLANEJAMENTO,ENGENHARIA E OBRA</v>
      </c>
      <c r="H46" s="262"/>
      <c r="I46" s="262"/>
      <c r="J46" s="262"/>
      <c r="K46" s="262"/>
      <c r="L46" s="262"/>
      <c r="M46" s="262"/>
      <c r="N46" s="262"/>
    </row>
    <row r="47" spans="1:36" ht="18.75" x14ac:dyDescent="0.3">
      <c r="B47" s="173"/>
      <c r="C47" s="178"/>
      <c r="D47" s="174"/>
      <c r="E47" s="175"/>
      <c r="F47" s="176"/>
      <c r="G47" s="262" t="str">
        <f>'PO - REFERENCIAL'!G125:J125</f>
        <v>Matrícula</v>
      </c>
      <c r="H47" s="262"/>
      <c r="I47" s="262"/>
      <c r="J47" s="262"/>
      <c r="K47" s="262"/>
      <c r="L47" s="262"/>
      <c r="M47" s="177"/>
      <c r="N47" s="177"/>
    </row>
    <row r="48" spans="1:36" x14ac:dyDescent="0.25">
      <c r="B48" s="151"/>
    </row>
    <row r="49" spans="2:2" x14ac:dyDescent="0.25">
      <c r="B49" s="151"/>
    </row>
  </sheetData>
  <sheetProtection algorithmName="SHA-512" hashValue="CVe19Gm6EaG8N8CzQTqM4oZ8qmKnwu98MTth9VyhfnJFgclO1A0A0+Ja9S6WC+bMY1ccDCKmK7IGX/Kc1OQ7Ug==" saltValue="q/YKUoobHTNVn8+YzuAcWw==" spinCount="100000" sheet="1" objects="1" scenarios="1"/>
  <mergeCells count="168">
    <mergeCell ref="G47:L47"/>
    <mergeCell ref="B38:C38"/>
    <mergeCell ref="B39:C39"/>
    <mergeCell ref="B40:C40"/>
    <mergeCell ref="B45:C45"/>
    <mergeCell ref="B46:C46"/>
    <mergeCell ref="G38:N38"/>
    <mergeCell ref="G39:N39"/>
    <mergeCell ref="G46:N46"/>
    <mergeCell ref="G40:L40"/>
    <mergeCell ref="G41:L41"/>
    <mergeCell ref="G42:L42"/>
    <mergeCell ref="G43:L43"/>
    <mergeCell ref="G44:L44"/>
    <mergeCell ref="G45:L45"/>
    <mergeCell ref="C33:C34"/>
    <mergeCell ref="A33:B34"/>
    <mergeCell ref="A19:H19"/>
    <mergeCell ref="N14:P14"/>
    <mergeCell ref="A17:E17"/>
    <mergeCell ref="A18:P18"/>
    <mergeCell ref="A14:D14"/>
    <mergeCell ref="E14:M14"/>
    <mergeCell ref="A15:P15"/>
    <mergeCell ref="A16:E16"/>
    <mergeCell ref="F16:P16"/>
    <mergeCell ref="L33:M33"/>
    <mergeCell ref="O33:P33"/>
    <mergeCell ref="F32:G32"/>
    <mergeCell ref="I32:J32"/>
    <mergeCell ref="L32:M32"/>
    <mergeCell ref="O32:P32"/>
    <mergeCell ref="A20:C20"/>
    <mergeCell ref="E20:AH20"/>
    <mergeCell ref="AD32:AE32"/>
    <mergeCell ref="AG32:AH32"/>
    <mergeCell ref="X31:Y31"/>
    <mergeCell ref="AA31:AB31"/>
    <mergeCell ref="AD31:AE31"/>
    <mergeCell ref="AJ33:AJ34"/>
    <mergeCell ref="I34:J34"/>
    <mergeCell ref="L34:M34"/>
    <mergeCell ref="O34:P34"/>
    <mergeCell ref="R34:S34"/>
    <mergeCell ref="U34:V34"/>
    <mergeCell ref="X34:Y34"/>
    <mergeCell ref="AA34:AB34"/>
    <mergeCell ref="AD34:AE34"/>
    <mergeCell ref="AG34:AH34"/>
    <mergeCell ref="U33:V33"/>
    <mergeCell ref="X33:Y33"/>
    <mergeCell ref="AA33:AB33"/>
    <mergeCell ref="AD33:AE33"/>
    <mergeCell ref="AG33:AH33"/>
    <mergeCell ref="AI33:AI34"/>
    <mergeCell ref="I33:J33"/>
    <mergeCell ref="R33:S33"/>
    <mergeCell ref="F31:G31"/>
    <mergeCell ref="I31:J31"/>
    <mergeCell ref="L31:M31"/>
    <mergeCell ref="O31:P31"/>
    <mergeCell ref="R31:S31"/>
    <mergeCell ref="U31:V31"/>
    <mergeCell ref="X32:Y32"/>
    <mergeCell ref="AA32:AB32"/>
    <mergeCell ref="AG27:AH27"/>
    <mergeCell ref="F28:G28"/>
    <mergeCell ref="I28:J28"/>
    <mergeCell ref="L28:M28"/>
    <mergeCell ref="O28:P28"/>
    <mergeCell ref="R28:S28"/>
    <mergeCell ref="U28:V28"/>
    <mergeCell ref="X28:Y28"/>
    <mergeCell ref="AA28:AB28"/>
    <mergeCell ref="AD28:AE28"/>
    <mergeCell ref="AG28:AH28"/>
    <mergeCell ref="F27:G27"/>
    <mergeCell ref="I27:J27"/>
    <mergeCell ref="L27:M27"/>
    <mergeCell ref="O27:P27"/>
    <mergeCell ref="R27:S27"/>
    <mergeCell ref="F33:G33"/>
    <mergeCell ref="AG29:AH29"/>
    <mergeCell ref="F30:G30"/>
    <mergeCell ref="I30:J30"/>
    <mergeCell ref="L30:M30"/>
    <mergeCell ref="O30:P30"/>
    <mergeCell ref="R30:S30"/>
    <mergeCell ref="U30:V30"/>
    <mergeCell ref="X30:Y30"/>
    <mergeCell ref="AA30:AB30"/>
    <mergeCell ref="AD30:AE30"/>
    <mergeCell ref="AG30:AH30"/>
    <mergeCell ref="F29:G29"/>
    <mergeCell ref="I29:J29"/>
    <mergeCell ref="L29:M29"/>
    <mergeCell ref="O29:P29"/>
    <mergeCell ref="R29:S29"/>
    <mergeCell ref="U29:V29"/>
    <mergeCell ref="X29:Y29"/>
    <mergeCell ref="AA29:AB29"/>
    <mergeCell ref="AD29:AE29"/>
    <mergeCell ref="AG31:AH31"/>
    <mergeCell ref="R32:S32"/>
    <mergeCell ref="U32:V32"/>
    <mergeCell ref="U27:V27"/>
    <mergeCell ref="X27:Y27"/>
    <mergeCell ref="AA27:AB27"/>
    <mergeCell ref="AD27:AE27"/>
    <mergeCell ref="AG25:AH25"/>
    <mergeCell ref="F26:G26"/>
    <mergeCell ref="I26:J26"/>
    <mergeCell ref="L26:M26"/>
    <mergeCell ref="O26:P26"/>
    <mergeCell ref="R26:S26"/>
    <mergeCell ref="U26:V26"/>
    <mergeCell ref="X26:Y26"/>
    <mergeCell ref="AA26:AB26"/>
    <mergeCell ref="AD26:AE26"/>
    <mergeCell ref="AG26:AH26"/>
    <mergeCell ref="F25:G25"/>
    <mergeCell ref="I25:J25"/>
    <mergeCell ref="L25:M25"/>
    <mergeCell ref="O25:P25"/>
    <mergeCell ref="R25:S25"/>
    <mergeCell ref="U25:V25"/>
    <mergeCell ref="X25:Y25"/>
    <mergeCell ref="AA25:AB25"/>
    <mergeCell ref="AD25:AE25"/>
    <mergeCell ref="X23:Y23"/>
    <mergeCell ref="AA23:AB23"/>
    <mergeCell ref="AD23:AE23"/>
    <mergeCell ref="AG23:AH23"/>
    <mergeCell ref="F24:G24"/>
    <mergeCell ref="I24:J24"/>
    <mergeCell ref="L24:M24"/>
    <mergeCell ref="O24:P24"/>
    <mergeCell ref="R24:S24"/>
    <mergeCell ref="U24:V24"/>
    <mergeCell ref="F23:G23"/>
    <mergeCell ref="I23:J23"/>
    <mergeCell ref="L23:M23"/>
    <mergeCell ref="O23:P23"/>
    <mergeCell ref="R23:S23"/>
    <mergeCell ref="U23:V23"/>
    <mergeCell ref="X24:Y24"/>
    <mergeCell ref="AA24:AB24"/>
    <mergeCell ref="AD24:AE24"/>
    <mergeCell ref="AG24:AH24"/>
    <mergeCell ref="AJ20:AJ21"/>
    <mergeCell ref="A1:AJ8"/>
    <mergeCell ref="R22:S22"/>
    <mergeCell ref="U22:V22"/>
    <mergeCell ref="X22:Y22"/>
    <mergeCell ref="AA22:AB22"/>
    <mergeCell ref="AD22:AE22"/>
    <mergeCell ref="AG22:AH22"/>
    <mergeCell ref="F22:G22"/>
    <mergeCell ref="I22:J22"/>
    <mergeCell ref="L22:M22"/>
    <mergeCell ref="O22:P22"/>
    <mergeCell ref="A10:P10"/>
    <mergeCell ref="A13:D13"/>
    <mergeCell ref="E13:M13"/>
    <mergeCell ref="N13:P13"/>
    <mergeCell ref="A11:P11"/>
    <mergeCell ref="A12:P12"/>
    <mergeCell ref="F17:P17"/>
  </mergeCells>
  <printOptions horizontalCentered="1"/>
  <pageMargins left="0.39370078740157483" right="0.70866141732283472" top="0.39370078740157483" bottom="0.39370078740157483" header="0.31496062992125984" footer="0.31496062992125984"/>
  <pageSetup paperSize="9" scale="40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8"/>
  <sheetViews>
    <sheetView view="pageBreakPreview" topLeftCell="A27" zoomScale="85" zoomScaleNormal="175" zoomScaleSheetLayoutView="85" workbookViewId="0">
      <selection activeCell="O27" sqref="O27"/>
    </sheetView>
  </sheetViews>
  <sheetFormatPr defaultRowHeight="15" x14ac:dyDescent="0.25"/>
  <cols>
    <col min="1" max="1" width="8.42578125" style="28" bestFit="1" customWidth="1"/>
    <col min="2" max="2" width="9.140625" style="8"/>
    <col min="4" max="4" width="5.140625" customWidth="1"/>
    <col min="5" max="5" width="9.85546875" customWidth="1"/>
    <col min="8" max="8" width="8.42578125" customWidth="1"/>
    <col min="9" max="9" width="9" customWidth="1"/>
    <col min="10" max="10" width="5.7109375" style="28" bestFit="1" customWidth="1"/>
    <col min="11" max="11" width="15.140625" style="25" customWidth="1"/>
    <col min="12" max="12" width="0.140625" style="2" hidden="1" customWidth="1"/>
    <col min="13" max="13" width="8.28515625" style="13" customWidth="1"/>
    <col min="14" max="14" width="14" style="24" customWidth="1"/>
    <col min="15" max="15" width="7.28515625" style="16" bestFit="1" customWidth="1"/>
    <col min="16" max="16" width="17.140625" style="7" customWidth="1"/>
    <col min="18" max="18" width="15.140625" bestFit="1" customWidth="1"/>
  </cols>
  <sheetData>
    <row r="1" spans="1:23" x14ac:dyDescent="0.25">
      <c r="A1" s="263"/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</row>
    <row r="2" spans="1:23" x14ac:dyDescent="0.25">
      <c r="A2" s="264"/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</row>
    <row r="3" spans="1:23" x14ac:dyDescent="0.25">
      <c r="A3" s="264"/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4"/>
      <c r="P3" s="264"/>
    </row>
    <row r="4" spans="1:23" x14ac:dyDescent="0.25">
      <c r="A4" s="264"/>
      <c r="B4" s="264"/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  <c r="N4" s="264"/>
      <c r="O4" s="264"/>
      <c r="P4" s="264"/>
    </row>
    <row r="5" spans="1:23" ht="29.25" customHeight="1" x14ac:dyDescent="0.25">
      <c r="A5" s="264"/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4"/>
      <c r="O5" s="264"/>
      <c r="P5" s="264"/>
    </row>
    <row r="6" spans="1:23" x14ac:dyDescent="0.25">
      <c r="A6" s="199"/>
      <c r="B6" s="199"/>
      <c r="C6" s="199"/>
      <c r="D6" s="199"/>
      <c r="E6" s="199"/>
      <c r="F6" s="199"/>
      <c r="G6" s="199"/>
      <c r="H6" s="199"/>
      <c r="I6" s="199"/>
      <c r="J6" s="199"/>
      <c r="K6" s="199"/>
      <c r="L6" s="199"/>
      <c r="M6" s="199"/>
      <c r="N6" s="199"/>
      <c r="O6" s="199"/>
      <c r="P6" s="199"/>
    </row>
    <row r="7" spans="1:23" ht="18.75" x14ac:dyDescent="0.25">
      <c r="A7" s="205" t="s">
        <v>96</v>
      </c>
      <c r="B7" s="205"/>
      <c r="C7" s="205"/>
      <c r="D7" s="205"/>
      <c r="E7" s="205"/>
      <c r="F7" s="205"/>
      <c r="G7" s="205"/>
      <c r="H7" s="205"/>
      <c r="I7" s="205"/>
      <c r="J7" s="205"/>
      <c r="K7" s="205"/>
      <c r="L7" s="205"/>
      <c r="M7" s="205"/>
      <c r="N7" s="205"/>
      <c r="O7" s="205"/>
      <c r="P7" s="205"/>
    </row>
    <row r="8" spans="1:23" x14ac:dyDescent="0.25">
      <c r="A8" s="199" t="s">
        <v>97</v>
      </c>
      <c r="B8" s="199"/>
      <c r="C8" s="199"/>
      <c r="D8" s="199"/>
      <c r="E8" s="199"/>
      <c r="F8" s="199"/>
      <c r="G8" s="199"/>
      <c r="H8" s="199"/>
      <c r="I8" s="199"/>
      <c r="J8" s="199"/>
      <c r="K8" s="199"/>
      <c r="L8" s="199"/>
      <c r="M8" s="199"/>
      <c r="N8" s="199"/>
      <c r="O8" s="199"/>
      <c r="P8" s="199"/>
    </row>
    <row r="9" spans="1:23" x14ac:dyDescent="0.25">
      <c r="A9" s="210"/>
      <c r="B9" s="210"/>
      <c r="C9" s="210"/>
      <c r="D9" s="210"/>
      <c r="E9" s="210"/>
      <c r="F9" s="210"/>
      <c r="G9" s="210"/>
      <c r="H9" s="210"/>
      <c r="I9" s="210"/>
      <c r="J9" s="210"/>
      <c r="K9" s="210"/>
      <c r="L9" s="210"/>
      <c r="M9" s="210"/>
      <c r="N9" s="210"/>
      <c r="O9" s="210"/>
      <c r="P9" s="210"/>
      <c r="T9" s="211"/>
      <c r="U9" s="211"/>
      <c r="V9" s="211"/>
      <c r="W9" s="7"/>
    </row>
    <row r="10" spans="1:23" s="31" customFormat="1" ht="12.75" x14ac:dyDescent="0.2">
      <c r="A10" s="204" t="s">
        <v>98</v>
      </c>
      <c r="B10" s="204"/>
      <c r="C10" s="204"/>
      <c r="D10" s="204"/>
      <c r="E10" s="207" t="s">
        <v>99</v>
      </c>
      <c r="F10" s="207"/>
      <c r="G10" s="207"/>
      <c r="H10" s="207"/>
      <c r="I10" s="207"/>
      <c r="J10" s="207"/>
      <c r="K10" s="207"/>
      <c r="L10" s="207"/>
      <c r="M10" s="207"/>
      <c r="N10" s="208" t="s">
        <v>101</v>
      </c>
      <c r="O10" s="208"/>
      <c r="P10" s="208"/>
      <c r="T10" s="32"/>
      <c r="U10" s="32"/>
      <c r="V10" s="32"/>
      <c r="W10" s="33"/>
    </row>
    <row r="11" spans="1:23" s="34" customFormat="1" ht="36" customHeight="1" x14ac:dyDescent="0.2">
      <c r="A11" s="206" t="s">
        <v>115</v>
      </c>
      <c r="B11" s="206"/>
      <c r="C11" s="206"/>
      <c r="D11" s="206"/>
      <c r="E11" s="206" t="s">
        <v>116</v>
      </c>
      <c r="F11" s="206"/>
      <c r="G11" s="206"/>
      <c r="H11" s="206"/>
      <c r="I11" s="206"/>
      <c r="J11" s="206"/>
      <c r="K11" s="206"/>
      <c r="L11" s="206"/>
      <c r="M11" s="206"/>
      <c r="N11" s="209" t="s">
        <v>100</v>
      </c>
      <c r="O11" s="209"/>
      <c r="P11" s="209"/>
      <c r="T11" s="35"/>
      <c r="U11" s="35"/>
      <c r="V11" s="35"/>
      <c r="W11" s="36"/>
    </row>
    <row r="12" spans="1:23" x14ac:dyDescent="0.25">
      <c r="A12" s="210"/>
      <c r="B12" s="210"/>
      <c r="C12" s="210"/>
      <c r="D12" s="210"/>
      <c r="E12" s="210"/>
      <c r="F12" s="210"/>
      <c r="G12" s="210"/>
      <c r="H12" s="210"/>
      <c r="I12" s="210"/>
      <c r="J12" s="210"/>
      <c r="K12" s="210"/>
      <c r="L12" s="210"/>
      <c r="M12" s="210"/>
      <c r="N12" s="210"/>
      <c r="O12" s="210"/>
      <c r="P12" s="210"/>
      <c r="T12" s="24"/>
      <c r="U12" s="24"/>
      <c r="V12" s="24"/>
      <c r="W12" s="7"/>
    </row>
    <row r="13" spans="1:23" s="31" customFormat="1" ht="12" customHeight="1" x14ac:dyDescent="0.2">
      <c r="A13" s="204" t="s">
        <v>104</v>
      </c>
      <c r="B13" s="204"/>
      <c r="C13" s="204"/>
      <c r="D13" s="204"/>
      <c r="E13" s="204"/>
      <c r="F13" s="207" t="s">
        <v>102</v>
      </c>
      <c r="G13" s="207"/>
      <c r="H13" s="207"/>
      <c r="I13" s="207"/>
      <c r="J13" s="207"/>
      <c r="K13" s="207"/>
      <c r="L13" s="207"/>
      <c r="M13" s="207"/>
      <c r="N13" s="207"/>
      <c r="O13" s="207"/>
      <c r="P13" s="207"/>
      <c r="T13" s="32"/>
      <c r="U13" s="32"/>
      <c r="V13" s="32"/>
      <c r="W13" s="33"/>
    </row>
    <row r="14" spans="1:23" s="34" customFormat="1" ht="12.75" x14ac:dyDescent="0.2">
      <c r="A14" s="203" t="s">
        <v>105</v>
      </c>
      <c r="B14" s="203"/>
      <c r="C14" s="203"/>
      <c r="D14" s="203"/>
      <c r="E14" s="203"/>
      <c r="F14" s="200" t="s">
        <v>103</v>
      </c>
      <c r="G14" s="200"/>
      <c r="H14" s="200"/>
      <c r="I14" s="200"/>
      <c r="J14" s="200"/>
      <c r="K14" s="200"/>
      <c r="L14" s="200"/>
      <c r="M14" s="200"/>
      <c r="N14" s="200"/>
      <c r="O14" s="200"/>
      <c r="P14" s="200"/>
      <c r="T14" s="212"/>
      <c r="U14" s="212"/>
      <c r="V14" s="212"/>
      <c r="W14" s="36"/>
    </row>
    <row r="15" spans="1:23" x14ac:dyDescent="0.25">
      <c r="A15" s="210"/>
      <c r="B15" s="210"/>
      <c r="C15" s="210"/>
      <c r="D15" s="210"/>
      <c r="E15" s="210"/>
      <c r="F15" s="210"/>
      <c r="G15" s="210"/>
      <c r="H15" s="210"/>
      <c r="I15" s="210"/>
      <c r="J15" s="210"/>
      <c r="K15" s="210"/>
      <c r="L15" s="210"/>
      <c r="M15" s="210"/>
      <c r="N15" s="210"/>
      <c r="O15" s="210"/>
      <c r="P15" s="210"/>
      <c r="T15" s="211"/>
      <c r="U15" s="211"/>
      <c r="V15" s="211"/>
      <c r="W15" s="7"/>
    </row>
    <row r="16" spans="1:23" s="34" customFormat="1" ht="12.75" x14ac:dyDescent="0.2">
      <c r="A16" s="207" t="s">
        <v>0</v>
      </c>
      <c r="B16" s="207"/>
      <c r="C16" s="207"/>
      <c r="D16" s="207"/>
      <c r="E16" s="207"/>
      <c r="F16" s="207"/>
      <c r="G16" s="207"/>
      <c r="H16" s="207"/>
      <c r="I16" s="207"/>
      <c r="J16" s="207"/>
      <c r="K16" s="41" t="e">
        <f>P16*100%/P19</f>
        <v>#DIV/0!</v>
      </c>
      <c r="L16" s="37"/>
      <c r="M16" s="208" t="s">
        <v>18</v>
      </c>
      <c r="N16" s="208"/>
      <c r="O16" s="208"/>
      <c r="P16" s="30">
        <v>150000</v>
      </c>
      <c r="T16" s="213"/>
      <c r="U16" s="213"/>
      <c r="V16" s="213"/>
      <c r="W16" s="36"/>
    </row>
    <row r="17" spans="1:18" s="34" customFormat="1" ht="12.75" x14ac:dyDescent="0.2">
      <c r="A17" s="200" t="s">
        <v>1</v>
      </c>
      <c r="B17" s="200"/>
      <c r="C17" s="200"/>
      <c r="D17" s="200"/>
      <c r="E17" s="200"/>
      <c r="F17" s="200"/>
      <c r="G17" s="201" t="s">
        <v>3</v>
      </c>
      <c r="H17" s="201"/>
      <c r="I17" s="201"/>
      <c r="J17" s="201"/>
      <c r="K17" s="41" t="e">
        <f>P17*100%/P19</f>
        <v>#DIV/0!</v>
      </c>
      <c r="L17" s="37"/>
      <c r="M17" s="214" t="s">
        <v>107</v>
      </c>
      <c r="N17" s="214"/>
      <c r="O17" s="214"/>
      <c r="P17" s="30">
        <v>14621.81</v>
      </c>
    </row>
    <row r="18" spans="1:18" s="34" customFormat="1" ht="13.5" thickBot="1" x14ac:dyDescent="0.25">
      <c r="A18" s="200" t="s">
        <v>2</v>
      </c>
      <c r="B18" s="200"/>
      <c r="C18" s="200"/>
      <c r="D18" s="200"/>
      <c r="E18" s="202" t="s">
        <v>4</v>
      </c>
      <c r="F18" s="202"/>
      <c r="G18" s="202"/>
      <c r="H18" s="202"/>
      <c r="I18" s="202"/>
      <c r="J18" s="202"/>
      <c r="K18" s="41" t="e">
        <f>P18*100%/P19</f>
        <v>#DIV/0!</v>
      </c>
      <c r="L18" s="40"/>
      <c r="M18" s="209" t="s">
        <v>17</v>
      </c>
      <c r="N18" s="209"/>
      <c r="O18" s="209"/>
      <c r="P18" s="29">
        <f>P19-(P16+P17)</f>
        <v>-164621.81</v>
      </c>
    </row>
    <row r="19" spans="1:18" s="34" customFormat="1" ht="15" customHeight="1" thickBot="1" x14ac:dyDescent="0.25">
      <c r="A19" s="193" t="s">
        <v>106</v>
      </c>
      <c r="B19" s="194"/>
      <c r="C19" s="194"/>
      <c r="D19" s="194"/>
      <c r="E19" s="195"/>
      <c r="F19" s="196">
        <v>0</v>
      </c>
      <c r="G19" s="197"/>
      <c r="H19" s="197"/>
      <c r="I19" s="197"/>
      <c r="J19" s="198"/>
      <c r="K19" s="42">
        <v>1</v>
      </c>
      <c r="L19" s="37"/>
      <c r="M19" s="208" t="s">
        <v>19</v>
      </c>
      <c r="N19" s="208"/>
      <c r="O19" s="208"/>
      <c r="P19" s="30">
        <f>SUM(P22:P98)/2</f>
        <v>0</v>
      </c>
    </row>
    <row r="20" spans="1:18" s="34" customFormat="1" ht="12.75" x14ac:dyDescent="0.2">
      <c r="A20" s="192"/>
      <c r="B20" s="192"/>
      <c r="C20" s="192"/>
      <c r="D20" s="192"/>
      <c r="E20" s="192"/>
      <c r="F20" s="192"/>
      <c r="G20" s="192"/>
      <c r="H20" s="192"/>
      <c r="I20" s="192"/>
      <c r="J20" s="192"/>
      <c r="K20" s="192"/>
      <c r="L20" s="192"/>
      <c r="M20" s="192"/>
      <c r="N20" s="192"/>
      <c r="O20" s="192"/>
      <c r="P20" s="192"/>
    </row>
    <row r="21" spans="1:18" s="62" customFormat="1" ht="30" customHeight="1" x14ac:dyDescent="0.25">
      <c r="A21" s="63" t="s">
        <v>11</v>
      </c>
      <c r="B21" s="224" t="s">
        <v>10</v>
      </c>
      <c r="C21" s="225"/>
      <c r="D21" s="225"/>
      <c r="E21" s="225"/>
      <c r="F21" s="225"/>
      <c r="G21" s="225"/>
      <c r="H21" s="225"/>
      <c r="I21" s="226"/>
      <c r="J21" s="63" t="s">
        <v>9</v>
      </c>
      <c r="K21" s="64" t="s">
        <v>7</v>
      </c>
      <c r="L21" s="64" t="s">
        <v>8</v>
      </c>
      <c r="M21" s="65" t="s">
        <v>12</v>
      </c>
      <c r="N21" s="66" t="s">
        <v>14</v>
      </c>
      <c r="O21" s="67" t="s">
        <v>13</v>
      </c>
      <c r="P21" s="68" t="s">
        <v>15</v>
      </c>
      <c r="R21" s="69"/>
    </row>
    <row r="22" spans="1:18" s="51" customFormat="1" ht="15" customHeight="1" x14ac:dyDescent="0.25">
      <c r="A22" s="46"/>
      <c r="B22" s="189" t="s">
        <v>25</v>
      </c>
      <c r="C22" s="190"/>
      <c r="D22" s="190"/>
      <c r="E22" s="190"/>
      <c r="F22" s="190"/>
      <c r="G22" s="190"/>
      <c r="H22" s="190"/>
      <c r="I22" s="191"/>
      <c r="J22" s="46"/>
      <c r="K22" s="47"/>
      <c r="L22" s="47"/>
      <c r="M22" s="49"/>
      <c r="N22" s="52"/>
      <c r="O22" s="53"/>
      <c r="P22" s="54">
        <f>SUM(P23:P27)</f>
        <v>0</v>
      </c>
    </row>
    <row r="23" spans="1:18" s="10" customFormat="1" ht="15" customHeight="1" x14ac:dyDescent="0.25">
      <c r="A23" s="11">
        <v>98458</v>
      </c>
      <c r="B23" s="218" t="s">
        <v>5</v>
      </c>
      <c r="C23" s="219"/>
      <c r="D23" s="219"/>
      <c r="E23" s="219"/>
      <c r="F23" s="219"/>
      <c r="G23" s="219"/>
      <c r="H23" s="219"/>
      <c r="I23" s="220"/>
      <c r="J23" s="11" t="s">
        <v>6</v>
      </c>
      <c r="K23" s="27">
        <v>92.52</v>
      </c>
      <c r="L23" s="12">
        <v>88.98</v>
      </c>
      <c r="M23" s="15">
        <v>0</v>
      </c>
      <c r="N23" s="9">
        <f>K23*M23</f>
        <v>0</v>
      </c>
      <c r="O23" s="18">
        <f>F19</f>
        <v>0</v>
      </c>
      <c r="P23" s="43">
        <f>(N23*O23)+N23</f>
        <v>0</v>
      </c>
    </row>
    <row r="24" spans="1:18" ht="45" customHeight="1" x14ac:dyDescent="0.25">
      <c r="A24" s="3">
        <v>103689</v>
      </c>
      <c r="B24" s="215" t="s">
        <v>16</v>
      </c>
      <c r="C24" s="216"/>
      <c r="D24" s="216"/>
      <c r="E24" s="216"/>
      <c r="F24" s="216"/>
      <c r="G24" s="216"/>
      <c r="H24" s="216"/>
      <c r="I24" s="217"/>
      <c r="J24" s="3" t="s">
        <v>6</v>
      </c>
      <c r="K24" s="101">
        <v>0</v>
      </c>
      <c r="L24" s="5">
        <v>466.79</v>
      </c>
      <c r="M24" s="14">
        <v>10</v>
      </c>
      <c r="N24" s="22">
        <f t="shared" ref="N24:N87" si="0">K24*M24</f>
        <v>0</v>
      </c>
      <c r="O24" s="102">
        <f>F19</f>
        <v>0</v>
      </c>
      <c r="P24" s="44">
        <f>(N24*O24)+N24</f>
        <v>0</v>
      </c>
    </row>
    <row r="25" spans="1:18" ht="30" customHeight="1" x14ac:dyDescent="0.25">
      <c r="A25" s="3">
        <v>97628</v>
      </c>
      <c r="B25" s="215" t="s">
        <v>20</v>
      </c>
      <c r="C25" s="216"/>
      <c r="D25" s="216"/>
      <c r="E25" s="216"/>
      <c r="F25" s="216"/>
      <c r="G25" s="216"/>
      <c r="H25" s="216"/>
      <c r="I25" s="217"/>
      <c r="J25" s="3" t="s">
        <v>21</v>
      </c>
      <c r="K25" s="101">
        <v>0</v>
      </c>
      <c r="L25" s="4">
        <v>335.17</v>
      </c>
      <c r="M25" s="14">
        <v>2.4</v>
      </c>
      <c r="N25" s="22">
        <f t="shared" si="0"/>
        <v>0</v>
      </c>
      <c r="O25" s="102">
        <f>F19</f>
        <v>0</v>
      </c>
      <c r="P25" s="44">
        <f t="shared" ref="P25:P88" si="1">(N25*O25)+N25</f>
        <v>0</v>
      </c>
    </row>
    <row r="26" spans="1:18" ht="15" customHeight="1" x14ac:dyDescent="0.25">
      <c r="A26" s="3">
        <v>98519</v>
      </c>
      <c r="B26" s="215" t="s">
        <v>22</v>
      </c>
      <c r="C26" s="216"/>
      <c r="D26" s="216"/>
      <c r="E26" s="216"/>
      <c r="F26" s="216"/>
      <c r="G26" s="216"/>
      <c r="H26" s="216"/>
      <c r="I26" s="217"/>
      <c r="J26" s="3" t="s">
        <v>6</v>
      </c>
      <c r="K26" s="101">
        <v>0</v>
      </c>
      <c r="L26" s="4">
        <v>4.6500000000000004</v>
      </c>
      <c r="M26" s="14">
        <v>120</v>
      </c>
      <c r="N26" s="22">
        <f t="shared" si="0"/>
        <v>0</v>
      </c>
      <c r="O26" s="102">
        <f>F19</f>
        <v>0</v>
      </c>
      <c r="P26" s="44">
        <f t="shared" si="1"/>
        <v>0</v>
      </c>
    </row>
    <row r="27" spans="1:18" ht="45" customHeight="1" x14ac:dyDescent="0.25">
      <c r="A27" s="3">
        <v>99059</v>
      </c>
      <c r="B27" s="215" t="s">
        <v>23</v>
      </c>
      <c r="C27" s="216"/>
      <c r="D27" s="216"/>
      <c r="E27" s="216"/>
      <c r="F27" s="216"/>
      <c r="G27" s="216"/>
      <c r="H27" s="216"/>
      <c r="I27" s="217"/>
      <c r="J27" s="3" t="s">
        <v>24</v>
      </c>
      <c r="K27" s="101">
        <v>0</v>
      </c>
      <c r="L27" s="4">
        <v>71.349999999999994</v>
      </c>
      <c r="M27" s="14">
        <v>44</v>
      </c>
      <c r="N27" s="22">
        <f t="shared" si="0"/>
        <v>0</v>
      </c>
      <c r="O27" s="102">
        <f>F19</f>
        <v>0</v>
      </c>
      <c r="P27" s="44">
        <f t="shared" si="1"/>
        <v>0</v>
      </c>
    </row>
    <row r="28" spans="1:18" s="51" customFormat="1" ht="15" customHeight="1" x14ac:dyDescent="0.25">
      <c r="A28" s="46"/>
      <c r="B28" s="189" t="s">
        <v>26</v>
      </c>
      <c r="C28" s="190"/>
      <c r="D28" s="190"/>
      <c r="E28" s="190"/>
      <c r="F28" s="190"/>
      <c r="G28" s="190"/>
      <c r="H28" s="190"/>
      <c r="I28" s="191"/>
      <c r="J28" s="46"/>
      <c r="K28" s="47"/>
      <c r="L28" s="48"/>
      <c r="M28" s="49"/>
      <c r="P28" s="50">
        <f>SUM(P29:P34)</f>
        <v>0</v>
      </c>
    </row>
    <row r="29" spans="1:18" ht="15" customHeight="1" x14ac:dyDescent="0.25">
      <c r="A29" s="3">
        <v>93358</v>
      </c>
      <c r="B29" s="215" t="s">
        <v>27</v>
      </c>
      <c r="C29" s="216"/>
      <c r="D29" s="216"/>
      <c r="E29" s="216"/>
      <c r="F29" s="216"/>
      <c r="G29" s="216"/>
      <c r="H29" s="216"/>
      <c r="I29" s="217"/>
      <c r="J29" s="3" t="s">
        <v>21</v>
      </c>
      <c r="K29" s="101">
        <v>0</v>
      </c>
      <c r="L29" s="4">
        <v>108.98</v>
      </c>
      <c r="M29" s="14">
        <v>12.2</v>
      </c>
      <c r="N29" s="22">
        <f t="shared" si="0"/>
        <v>0</v>
      </c>
      <c r="O29" s="102">
        <f t="shared" ref="O29" si="2">F23</f>
        <v>0</v>
      </c>
      <c r="P29" s="44">
        <f t="shared" si="1"/>
        <v>0</v>
      </c>
    </row>
    <row r="30" spans="1:18" ht="15" customHeight="1" x14ac:dyDescent="0.25">
      <c r="A30" s="3">
        <v>104737</v>
      </c>
      <c r="B30" s="215" t="s">
        <v>28</v>
      </c>
      <c r="C30" s="216"/>
      <c r="D30" s="216"/>
      <c r="E30" s="216"/>
      <c r="F30" s="216"/>
      <c r="G30" s="216"/>
      <c r="H30" s="216"/>
      <c r="I30" s="217"/>
      <c r="J30" s="3" t="s">
        <v>21</v>
      </c>
      <c r="K30" s="101">
        <v>0</v>
      </c>
      <c r="L30" s="4">
        <v>27.05</v>
      </c>
      <c r="M30" s="14">
        <f>M29</f>
        <v>12.2</v>
      </c>
      <c r="N30" s="22">
        <f t="shared" si="0"/>
        <v>0</v>
      </c>
      <c r="O30" s="102">
        <f t="shared" ref="O30" si="3">F23</f>
        <v>0</v>
      </c>
      <c r="P30" s="44">
        <f t="shared" si="1"/>
        <v>0</v>
      </c>
    </row>
    <row r="31" spans="1:18" ht="45" customHeight="1" x14ac:dyDescent="0.25">
      <c r="A31" s="3">
        <v>101173</v>
      </c>
      <c r="B31" s="215" t="s">
        <v>29</v>
      </c>
      <c r="C31" s="216"/>
      <c r="D31" s="216"/>
      <c r="E31" s="216"/>
      <c r="F31" s="216"/>
      <c r="G31" s="216"/>
      <c r="H31" s="216"/>
      <c r="I31" s="217"/>
      <c r="J31" s="3" t="s">
        <v>24</v>
      </c>
      <c r="K31" s="101">
        <v>0</v>
      </c>
      <c r="L31" s="4">
        <v>63.03</v>
      </c>
      <c r="M31" s="14">
        <v>54</v>
      </c>
      <c r="N31" s="22">
        <f t="shared" si="0"/>
        <v>0</v>
      </c>
      <c r="O31" s="102">
        <f t="shared" ref="O31" si="4">F23</f>
        <v>0</v>
      </c>
      <c r="P31" s="44">
        <f t="shared" si="1"/>
        <v>0</v>
      </c>
    </row>
    <row r="32" spans="1:18" ht="45" customHeight="1" x14ac:dyDescent="0.25">
      <c r="A32" s="3">
        <v>96539</v>
      </c>
      <c r="B32" s="215" t="s">
        <v>30</v>
      </c>
      <c r="C32" s="216"/>
      <c r="D32" s="216"/>
      <c r="E32" s="216"/>
      <c r="F32" s="216"/>
      <c r="G32" s="216"/>
      <c r="H32" s="216"/>
      <c r="I32" s="217"/>
      <c r="J32" s="3" t="s">
        <v>6</v>
      </c>
      <c r="K32" s="101">
        <v>0</v>
      </c>
      <c r="L32" s="4">
        <v>129.38</v>
      </c>
      <c r="M32" s="14">
        <v>30.5</v>
      </c>
      <c r="N32" s="22">
        <f t="shared" si="0"/>
        <v>0</v>
      </c>
      <c r="O32" s="102">
        <f t="shared" ref="O32" si="5">F27</f>
        <v>0</v>
      </c>
      <c r="P32" s="44">
        <f t="shared" si="1"/>
        <v>0</v>
      </c>
    </row>
    <row r="33" spans="1:16" ht="45" customHeight="1" x14ac:dyDescent="0.25">
      <c r="A33" s="3">
        <v>104918</v>
      </c>
      <c r="B33" s="215" t="s">
        <v>31</v>
      </c>
      <c r="C33" s="216"/>
      <c r="D33" s="216"/>
      <c r="E33" s="216"/>
      <c r="F33" s="216"/>
      <c r="G33" s="216"/>
      <c r="H33" s="216"/>
      <c r="I33" s="217"/>
      <c r="J33" s="3" t="s">
        <v>32</v>
      </c>
      <c r="K33" s="101">
        <v>0</v>
      </c>
      <c r="L33" s="4">
        <v>14.97</v>
      </c>
      <c r="M33" s="14">
        <v>549</v>
      </c>
      <c r="N33" s="22">
        <f t="shared" si="0"/>
        <v>0</v>
      </c>
      <c r="O33" s="102">
        <f t="shared" ref="O33" si="6">F27</f>
        <v>0</v>
      </c>
      <c r="P33" s="44">
        <f t="shared" si="1"/>
        <v>0</v>
      </c>
    </row>
    <row r="34" spans="1:16" ht="45" customHeight="1" x14ac:dyDescent="0.25">
      <c r="A34" s="3">
        <v>96557</v>
      </c>
      <c r="B34" s="215" t="s">
        <v>33</v>
      </c>
      <c r="C34" s="216"/>
      <c r="D34" s="216"/>
      <c r="E34" s="216"/>
      <c r="F34" s="216"/>
      <c r="G34" s="216"/>
      <c r="H34" s="216"/>
      <c r="I34" s="217"/>
      <c r="J34" s="3" t="s">
        <v>21</v>
      </c>
      <c r="K34" s="101">
        <v>0</v>
      </c>
      <c r="L34" s="4">
        <v>617.54</v>
      </c>
      <c r="M34" s="14">
        <v>6.1</v>
      </c>
      <c r="N34" s="22">
        <f t="shared" si="0"/>
        <v>0</v>
      </c>
      <c r="O34" s="102">
        <f t="shared" ref="O34" si="7">F27</f>
        <v>0</v>
      </c>
      <c r="P34" s="44">
        <f t="shared" si="1"/>
        <v>0</v>
      </c>
    </row>
    <row r="35" spans="1:16" s="51" customFormat="1" ht="15" customHeight="1" x14ac:dyDescent="0.25">
      <c r="A35" s="46"/>
      <c r="B35" s="189" t="s">
        <v>34</v>
      </c>
      <c r="C35" s="190"/>
      <c r="D35" s="190"/>
      <c r="E35" s="190"/>
      <c r="F35" s="190"/>
      <c r="G35" s="190"/>
      <c r="H35" s="190"/>
      <c r="I35" s="191"/>
      <c r="J35" s="46"/>
      <c r="K35" s="47"/>
      <c r="L35" s="48"/>
      <c r="M35" s="49"/>
      <c r="P35" s="50">
        <f>P36</f>
        <v>0</v>
      </c>
    </row>
    <row r="36" spans="1:16" ht="45" customHeight="1" x14ac:dyDescent="0.25">
      <c r="A36" s="3">
        <v>98555</v>
      </c>
      <c r="B36" s="215" t="s">
        <v>35</v>
      </c>
      <c r="C36" s="216"/>
      <c r="D36" s="216"/>
      <c r="E36" s="216"/>
      <c r="F36" s="216"/>
      <c r="G36" s="216"/>
      <c r="H36" s="216"/>
      <c r="I36" s="217"/>
      <c r="J36" s="3" t="s">
        <v>6</v>
      </c>
      <c r="K36" s="101">
        <v>0</v>
      </c>
      <c r="L36" s="4">
        <v>33.840000000000003</v>
      </c>
      <c r="M36" s="14">
        <v>73.2</v>
      </c>
      <c r="N36" s="22">
        <f t="shared" si="0"/>
        <v>0</v>
      </c>
      <c r="O36" s="102">
        <f t="shared" ref="O36" si="8">F31</f>
        <v>0</v>
      </c>
      <c r="P36" s="44">
        <f t="shared" si="1"/>
        <v>0</v>
      </c>
    </row>
    <row r="37" spans="1:16" s="51" customFormat="1" ht="15" customHeight="1" x14ac:dyDescent="0.25">
      <c r="A37" s="46"/>
      <c r="B37" s="189" t="s">
        <v>36</v>
      </c>
      <c r="C37" s="190"/>
      <c r="D37" s="190"/>
      <c r="E37" s="190"/>
      <c r="F37" s="190"/>
      <c r="G37" s="190"/>
      <c r="H37" s="190"/>
      <c r="I37" s="191"/>
      <c r="J37" s="46"/>
      <c r="K37" s="47"/>
      <c r="L37" s="48"/>
      <c r="M37" s="49"/>
      <c r="P37" s="50">
        <f>SUM(P38:P43)</f>
        <v>0</v>
      </c>
    </row>
    <row r="38" spans="1:16" ht="30" customHeight="1" x14ac:dyDescent="0.25">
      <c r="A38" s="3">
        <v>92269</v>
      </c>
      <c r="B38" s="215" t="s">
        <v>37</v>
      </c>
      <c r="C38" s="216"/>
      <c r="D38" s="216"/>
      <c r="E38" s="216"/>
      <c r="F38" s="216"/>
      <c r="G38" s="216"/>
      <c r="H38" s="216"/>
      <c r="I38" s="217"/>
      <c r="J38" s="3" t="s">
        <v>6</v>
      </c>
      <c r="K38" s="101">
        <v>0</v>
      </c>
      <c r="L38" s="4">
        <v>122.47</v>
      </c>
      <c r="M38" s="14">
        <v>15.36</v>
      </c>
      <c r="N38" s="22">
        <f t="shared" si="0"/>
        <v>0</v>
      </c>
      <c r="O38" s="102">
        <f t="shared" ref="O38" si="9">F31</f>
        <v>0</v>
      </c>
      <c r="P38" s="44">
        <f t="shared" si="1"/>
        <v>0</v>
      </c>
    </row>
    <row r="39" spans="1:16" ht="45" customHeight="1" x14ac:dyDescent="0.25">
      <c r="A39" s="3">
        <v>92917</v>
      </c>
      <c r="B39" s="215" t="s">
        <v>38</v>
      </c>
      <c r="C39" s="216"/>
      <c r="D39" s="216"/>
      <c r="E39" s="216"/>
      <c r="F39" s="216"/>
      <c r="G39" s="216"/>
      <c r="H39" s="216"/>
      <c r="I39" s="217"/>
      <c r="J39" s="3" t="s">
        <v>32</v>
      </c>
      <c r="K39" s="101">
        <v>0</v>
      </c>
      <c r="L39" s="4">
        <v>14.34</v>
      </c>
      <c r="M39" s="14">
        <v>138.24</v>
      </c>
      <c r="N39" s="22">
        <f t="shared" si="0"/>
        <v>0</v>
      </c>
      <c r="O39" s="102">
        <f t="shared" ref="O39" si="10">F31</f>
        <v>0</v>
      </c>
      <c r="P39" s="44">
        <f t="shared" si="1"/>
        <v>0</v>
      </c>
    </row>
    <row r="40" spans="1:16" ht="45" customHeight="1" x14ac:dyDescent="0.25">
      <c r="A40" s="3">
        <v>103672</v>
      </c>
      <c r="B40" s="215" t="s">
        <v>39</v>
      </c>
      <c r="C40" s="216"/>
      <c r="D40" s="216"/>
      <c r="E40" s="216"/>
      <c r="F40" s="216"/>
      <c r="G40" s="216"/>
      <c r="H40" s="216"/>
      <c r="I40" s="217"/>
      <c r="J40" s="3" t="s">
        <v>21</v>
      </c>
      <c r="K40" s="101">
        <v>0</v>
      </c>
      <c r="L40" s="4">
        <v>567.19000000000005</v>
      </c>
      <c r="M40" s="14">
        <v>1.536</v>
      </c>
      <c r="N40" s="22">
        <f t="shared" si="0"/>
        <v>0</v>
      </c>
      <c r="O40" s="102">
        <f t="shared" ref="O40" si="11">F35</f>
        <v>0</v>
      </c>
      <c r="P40" s="44">
        <f t="shared" si="1"/>
        <v>0</v>
      </c>
    </row>
    <row r="41" spans="1:16" ht="45" customHeight="1" x14ac:dyDescent="0.25">
      <c r="A41" s="3">
        <v>92266</v>
      </c>
      <c r="B41" s="215" t="s">
        <v>41</v>
      </c>
      <c r="C41" s="216"/>
      <c r="D41" s="216"/>
      <c r="E41" s="216"/>
      <c r="F41" s="216"/>
      <c r="G41" s="216"/>
      <c r="H41" s="216"/>
      <c r="I41" s="217"/>
      <c r="J41" s="3" t="s">
        <v>6</v>
      </c>
      <c r="K41" s="101">
        <v>0</v>
      </c>
      <c r="L41" s="4">
        <v>137.46</v>
      </c>
      <c r="M41" s="14">
        <v>30.5</v>
      </c>
      <c r="N41" s="22">
        <f t="shared" si="0"/>
        <v>0</v>
      </c>
      <c r="O41" s="102">
        <f t="shared" ref="O41" si="12">F35</f>
        <v>0</v>
      </c>
      <c r="P41" s="44">
        <f t="shared" si="1"/>
        <v>0</v>
      </c>
    </row>
    <row r="42" spans="1:16" ht="45" customHeight="1" x14ac:dyDescent="0.25">
      <c r="A42" s="3">
        <v>104918</v>
      </c>
      <c r="B42" s="215" t="s">
        <v>31</v>
      </c>
      <c r="C42" s="216"/>
      <c r="D42" s="216"/>
      <c r="E42" s="216"/>
      <c r="F42" s="216"/>
      <c r="G42" s="216"/>
      <c r="H42" s="216"/>
      <c r="I42" s="217"/>
      <c r="J42" s="3" t="s">
        <v>32</v>
      </c>
      <c r="K42" s="101">
        <v>0</v>
      </c>
      <c r="L42" s="4">
        <v>14.97</v>
      </c>
      <c r="M42" s="14">
        <v>549</v>
      </c>
      <c r="N42" s="22">
        <f t="shared" si="0"/>
        <v>0</v>
      </c>
      <c r="O42" s="102">
        <f t="shared" ref="O42" si="13">F35</f>
        <v>0</v>
      </c>
      <c r="P42" s="44">
        <f t="shared" si="1"/>
        <v>0</v>
      </c>
    </row>
    <row r="43" spans="1:16" ht="45" customHeight="1" x14ac:dyDescent="0.25">
      <c r="A43" s="3">
        <v>103675</v>
      </c>
      <c r="B43" s="215" t="s">
        <v>40</v>
      </c>
      <c r="C43" s="216"/>
      <c r="D43" s="216"/>
      <c r="E43" s="216"/>
      <c r="F43" s="216"/>
      <c r="G43" s="216"/>
      <c r="H43" s="216"/>
      <c r="I43" s="217"/>
      <c r="J43" s="3" t="s">
        <v>21</v>
      </c>
      <c r="K43" s="101">
        <v>0</v>
      </c>
      <c r="L43" s="4">
        <v>566.48</v>
      </c>
      <c r="M43" s="14">
        <v>6.1</v>
      </c>
      <c r="N43" s="22">
        <f t="shared" si="0"/>
        <v>0</v>
      </c>
      <c r="O43" s="102">
        <f t="shared" ref="O43" si="14">F35</f>
        <v>0</v>
      </c>
      <c r="P43" s="44">
        <f t="shared" si="1"/>
        <v>0</v>
      </c>
    </row>
    <row r="44" spans="1:16" s="51" customFormat="1" ht="15" customHeight="1" x14ac:dyDescent="0.25">
      <c r="A44" s="46"/>
      <c r="B44" s="189" t="s">
        <v>42</v>
      </c>
      <c r="C44" s="190"/>
      <c r="D44" s="190"/>
      <c r="E44" s="190"/>
      <c r="F44" s="190"/>
      <c r="G44" s="190"/>
      <c r="H44" s="190"/>
      <c r="I44" s="191"/>
      <c r="J44" s="46"/>
      <c r="K44" s="47"/>
      <c r="L44" s="48"/>
      <c r="M44" s="49"/>
      <c r="P44" s="50">
        <f>SUM(P45:P47)</f>
        <v>0</v>
      </c>
    </row>
    <row r="45" spans="1:16" ht="60" customHeight="1" x14ac:dyDescent="0.25">
      <c r="A45" s="3">
        <v>103330</v>
      </c>
      <c r="B45" s="215" t="s">
        <v>43</v>
      </c>
      <c r="C45" s="216"/>
      <c r="D45" s="216"/>
      <c r="E45" s="216"/>
      <c r="F45" s="216"/>
      <c r="G45" s="216"/>
      <c r="H45" s="216"/>
      <c r="I45" s="217"/>
      <c r="J45" s="3" t="s">
        <v>6</v>
      </c>
      <c r="K45" s="101">
        <v>0</v>
      </c>
      <c r="L45" s="4">
        <v>86.4</v>
      </c>
      <c r="M45" s="14">
        <v>195.2</v>
      </c>
      <c r="N45" s="22">
        <f t="shared" si="0"/>
        <v>0</v>
      </c>
      <c r="O45" s="102">
        <f t="shared" ref="O45" si="15">F39</f>
        <v>0</v>
      </c>
      <c r="P45" s="44">
        <f t="shared" si="1"/>
        <v>0</v>
      </c>
    </row>
    <row r="46" spans="1:16" ht="45" customHeight="1" x14ac:dyDescent="0.25">
      <c r="A46" s="3">
        <v>102257</v>
      </c>
      <c r="B46" s="215" t="s">
        <v>44</v>
      </c>
      <c r="C46" s="216"/>
      <c r="D46" s="216"/>
      <c r="E46" s="216"/>
      <c r="F46" s="216"/>
      <c r="G46" s="216"/>
      <c r="H46" s="216"/>
      <c r="I46" s="217"/>
      <c r="J46" s="3" t="s">
        <v>6</v>
      </c>
      <c r="K46" s="101">
        <v>0</v>
      </c>
      <c r="L46" s="4">
        <v>340.16</v>
      </c>
      <c r="M46" s="14">
        <v>25.6</v>
      </c>
      <c r="N46" s="22">
        <f t="shared" si="0"/>
        <v>0</v>
      </c>
      <c r="O46" s="102">
        <f t="shared" ref="O46" si="16">F39</f>
        <v>0</v>
      </c>
      <c r="P46" s="44">
        <f t="shared" si="1"/>
        <v>0</v>
      </c>
    </row>
    <row r="47" spans="1:16" s="23" customFormat="1" ht="45" customHeight="1" x14ac:dyDescent="0.25">
      <c r="A47" s="19">
        <v>96114</v>
      </c>
      <c r="B47" s="221" t="s">
        <v>45</v>
      </c>
      <c r="C47" s="222"/>
      <c r="D47" s="222"/>
      <c r="E47" s="222"/>
      <c r="F47" s="222"/>
      <c r="G47" s="222"/>
      <c r="H47" s="222"/>
      <c r="I47" s="223"/>
      <c r="J47" s="19" t="s">
        <v>6</v>
      </c>
      <c r="K47" s="101">
        <v>0</v>
      </c>
      <c r="L47" s="20">
        <v>74.72</v>
      </c>
      <c r="M47" s="21">
        <v>72</v>
      </c>
      <c r="N47" s="22">
        <f t="shared" si="0"/>
        <v>0</v>
      </c>
      <c r="O47" s="102">
        <f t="shared" ref="O47" si="17">F39</f>
        <v>0</v>
      </c>
      <c r="P47" s="45">
        <f t="shared" si="1"/>
        <v>0</v>
      </c>
    </row>
    <row r="48" spans="1:16" s="51" customFormat="1" ht="15" customHeight="1" x14ac:dyDescent="0.25">
      <c r="A48" s="46"/>
      <c r="B48" s="189" t="s">
        <v>50</v>
      </c>
      <c r="C48" s="190"/>
      <c r="D48" s="190"/>
      <c r="E48" s="190"/>
      <c r="F48" s="190"/>
      <c r="G48" s="190"/>
      <c r="H48" s="190"/>
      <c r="I48" s="191"/>
      <c r="J48" s="46"/>
      <c r="K48" s="47"/>
      <c r="L48" s="48"/>
      <c r="M48" s="49"/>
      <c r="P48" s="50">
        <f>SUM(P49:P56)</f>
        <v>0</v>
      </c>
    </row>
    <row r="49" spans="1:16" ht="60" customHeight="1" x14ac:dyDescent="0.25">
      <c r="A49" s="3">
        <v>87905</v>
      </c>
      <c r="B49" s="215" t="s">
        <v>46</v>
      </c>
      <c r="C49" s="216"/>
      <c r="D49" s="216"/>
      <c r="E49" s="216"/>
      <c r="F49" s="216"/>
      <c r="G49" s="216"/>
      <c r="H49" s="216"/>
      <c r="I49" s="217"/>
      <c r="J49" s="3" t="s">
        <v>6</v>
      </c>
      <c r="K49" s="101">
        <v>0</v>
      </c>
      <c r="L49" s="4">
        <v>8.64</v>
      </c>
      <c r="M49" s="14">
        <v>390.4</v>
      </c>
      <c r="N49" s="22">
        <f t="shared" si="0"/>
        <v>0</v>
      </c>
      <c r="O49" s="102">
        <f t="shared" ref="O49" si="18">F43</f>
        <v>0</v>
      </c>
      <c r="P49" s="44">
        <f t="shared" si="1"/>
        <v>0</v>
      </c>
    </row>
    <row r="50" spans="1:16" ht="75" customHeight="1" x14ac:dyDescent="0.25">
      <c r="A50" s="3">
        <v>104235</v>
      </c>
      <c r="B50" s="215" t="s">
        <v>47</v>
      </c>
      <c r="C50" s="216"/>
      <c r="D50" s="216"/>
      <c r="E50" s="216"/>
      <c r="F50" s="216"/>
      <c r="G50" s="216"/>
      <c r="H50" s="216"/>
      <c r="I50" s="217"/>
      <c r="J50" s="3" t="s">
        <v>6</v>
      </c>
      <c r="K50" s="101">
        <v>0</v>
      </c>
      <c r="L50" s="4">
        <v>76.180000000000007</v>
      </c>
      <c r="M50" s="14">
        <v>75.3</v>
      </c>
      <c r="N50" s="22">
        <f t="shared" si="0"/>
        <v>0</v>
      </c>
      <c r="O50" s="102">
        <f t="shared" ref="O50" si="19">F43</f>
        <v>0</v>
      </c>
      <c r="P50" s="44">
        <f t="shared" si="1"/>
        <v>0</v>
      </c>
    </row>
    <row r="51" spans="1:16" ht="75" customHeight="1" x14ac:dyDescent="0.25">
      <c r="A51" s="3">
        <v>104236</v>
      </c>
      <c r="B51" s="215" t="s">
        <v>48</v>
      </c>
      <c r="C51" s="216"/>
      <c r="D51" s="216"/>
      <c r="E51" s="216"/>
      <c r="F51" s="216"/>
      <c r="G51" s="216"/>
      <c r="H51" s="216"/>
      <c r="I51" s="217"/>
      <c r="J51" s="3" t="s">
        <v>6</v>
      </c>
      <c r="K51" s="101">
        <v>0</v>
      </c>
      <c r="L51" s="4">
        <v>40.75</v>
      </c>
      <c r="M51" s="14">
        <v>315.10000000000002</v>
      </c>
      <c r="N51" s="22">
        <f t="shared" si="0"/>
        <v>0</v>
      </c>
      <c r="O51" s="102">
        <f t="shared" ref="O51" si="20">F43</f>
        <v>0</v>
      </c>
      <c r="P51" s="44">
        <f t="shared" si="1"/>
        <v>0</v>
      </c>
    </row>
    <row r="52" spans="1:16" ht="45" customHeight="1" x14ac:dyDescent="0.25">
      <c r="A52" s="3">
        <v>87275</v>
      </c>
      <c r="B52" s="215" t="s">
        <v>49</v>
      </c>
      <c r="C52" s="216"/>
      <c r="D52" s="216"/>
      <c r="E52" s="216"/>
      <c r="F52" s="216"/>
      <c r="G52" s="216"/>
      <c r="H52" s="216"/>
      <c r="I52" s="217"/>
      <c r="J52" s="3" t="s">
        <v>6</v>
      </c>
      <c r="K52" s="101">
        <v>0</v>
      </c>
      <c r="L52" s="4">
        <v>72.55</v>
      </c>
      <c r="M52" s="14">
        <v>75.3</v>
      </c>
      <c r="N52" s="22">
        <f t="shared" si="0"/>
        <v>0</v>
      </c>
      <c r="O52" s="102">
        <f t="shared" ref="O52" si="21">F47</f>
        <v>0</v>
      </c>
      <c r="P52" s="44">
        <f t="shared" si="1"/>
        <v>0</v>
      </c>
    </row>
    <row r="53" spans="1:16" ht="45" customHeight="1" x14ac:dyDescent="0.25">
      <c r="A53" s="3">
        <v>104598</v>
      </c>
      <c r="B53" s="215" t="s">
        <v>51</v>
      </c>
      <c r="C53" s="216"/>
      <c r="D53" s="216"/>
      <c r="E53" s="216"/>
      <c r="F53" s="216"/>
      <c r="G53" s="216"/>
      <c r="H53" s="216"/>
      <c r="I53" s="217"/>
      <c r="J53" s="3" t="s">
        <v>6</v>
      </c>
      <c r="K53" s="101">
        <v>0</v>
      </c>
      <c r="L53" s="4">
        <v>106.12</v>
      </c>
      <c r="M53" s="14">
        <v>72</v>
      </c>
      <c r="N53" s="22">
        <f t="shared" si="0"/>
        <v>0</v>
      </c>
      <c r="O53" s="102">
        <f t="shared" ref="O53" si="22">F47</f>
        <v>0</v>
      </c>
      <c r="P53" s="44">
        <f t="shared" si="1"/>
        <v>0</v>
      </c>
    </row>
    <row r="54" spans="1:16" ht="45" customHeight="1" x14ac:dyDescent="0.25">
      <c r="A54" s="3">
        <v>94993</v>
      </c>
      <c r="B54" s="215" t="s">
        <v>52</v>
      </c>
      <c r="C54" s="216"/>
      <c r="D54" s="216"/>
      <c r="E54" s="216"/>
      <c r="F54" s="216"/>
      <c r="G54" s="216"/>
      <c r="H54" s="216"/>
      <c r="I54" s="217"/>
      <c r="J54" s="3" t="s">
        <v>6</v>
      </c>
      <c r="K54" s="101">
        <v>0</v>
      </c>
      <c r="L54" s="4">
        <v>68.58</v>
      </c>
      <c r="M54" s="14">
        <v>39</v>
      </c>
      <c r="N54" s="22">
        <f t="shared" si="0"/>
        <v>0</v>
      </c>
      <c r="O54" s="102">
        <f t="shared" ref="O54" si="23">F47</f>
        <v>0</v>
      </c>
      <c r="P54" s="44">
        <f t="shared" si="1"/>
        <v>0</v>
      </c>
    </row>
    <row r="55" spans="1:16" ht="45" customHeight="1" x14ac:dyDescent="0.25">
      <c r="A55" s="3">
        <v>87299</v>
      </c>
      <c r="B55" s="215" t="s">
        <v>57</v>
      </c>
      <c r="C55" s="216"/>
      <c r="D55" s="216"/>
      <c r="E55" s="216"/>
      <c r="F55" s="216"/>
      <c r="G55" s="216"/>
      <c r="H55" s="216"/>
      <c r="I55" s="217"/>
      <c r="J55" s="3" t="s">
        <v>21</v>
      </c>
      <c r="K55" s="101">
        <v>0</v>
      </c>
      <c r="L55" s="4">
        <v>383.83</v>
      </c>
      <c r="M55" s="14">
        <v>4.32</v>
      </c>
      <c r="N55" s="22">
        <f t="shared" si="0"/>
        <v>0</v>
      </c>
      <c r="O55" s="102">
        <f t="shared" ref="O55" si="24">F47</f>
        <v>0</v>
      </c>
      <c r="P55" s="44">
        <f t="shared" si="1"/>
        <v>0</v>
      </c>
    </row>
    <row r="56" spans="1:16" s="10" customFormat="1" ht="30" customHeight="1" x14ac:dyDescent="0.25">
      <c r="A56" s="11">
        <v>103924</v>
      </c>
      <c r="B56" s="218" t="s">
        <v>53</v>
      </c>
      <c r="C56" s="219"/>
      <c r="D56" s="219"/>
      <c r="E56" s="219"/>
      <c r="F56" s="219"/>
      <c r="G56" s="219"/>
      <c r="H56" s="219"/>
      <c r="I56" s="220"/>
      <c r="J56" s="11" t="s">
        <v>6</v>
      </c>
      <c r="K56" s="27">
        <v>0</v>
      </c>
      <c r="L56" s="12">
        <v>0</v>
      </c>
      <c r="M56" s="15">
        <v>543.6</v>
      </c>
      <c r="N56" s="9">
        <f t="shared" si="0"/>
        <v>0</v>
      </c>
      <c r="O56" s="179">
        <f t="shared" ref="O56" si="25">F51</f>
        <v>0</v>
      </c>
      <c r="P56" s="43">
        <f t="shared" si="1"/>
        <v>0</v>
      </c>
    </row>
    <row r="57" spans="1:16" s="51" customFormat="1" ht="15" customHeight="1" x14ac:dyDescent="0.25">
      <c r="A57" s="46"/>
      <c r="B57" s="182" t="s">
        <v>54</v>
      </c>
      <c r="C57" s="183"/>
      <c r="D57" s="183"/>
      <c r="E57" s="183"/>
      <c r="F57" s="183"/>
      <c r="G57" s="183"/>
      <c r="H57" s="183"/>
      <c r="I57" s="184"/>
      <c r="J57" s="46"/>
      <c r="K57" s="47"/>
      <c r="L57" s="48"/>
      <c r="M57" s="49"/>
      <c r="N57" s="49"/>
      <c r="O57" s="49"/>
      <c r="P57" s="50">
        <f>SUM(P58:P59)</f>
        <v>0</v>
      </c>
    </row>
    <row r="58" spans="1:16" ht="45" customHeight="1" x14ac:dyDescent="0.25">
      <c r="A58" s="3">
        <v>94216</v>
      </c>
      <c r="B58" s="215" t="s">
        <v>55</v>
      </c>
      <c r="C58" s="216"/>
      <c r="D58" s="216"/>
      <c r="E58" s="216"/>
      <c r="F58" s="216"/>
      <c r="G58" s="216"/>
      <c r="H58" s="216"/>
      <c r="I58" s="217"/>
      <c r="J58" s="3" t="s">
        <v>6</v>
      </c>
      <c r="K58" s="101">
        <v>0</v>
      </c>
      <c r="L58" s="4">
        <v>213.14</v>
      </c>
      <c r="M58" s="14">
        <v>100</v>
      </c>
      <c r="N58" s="22">
        <f t="shared" si="0"/>
        <v>0</v>
      </c>
      <c r="O58" s="102">
        <f t="shared" ref="O58" si="26">F51</f>
        <v>0</v>
      </c>
      <c r="P58" s="44">
        <f t="shared" si="1"/>
        <v>0</v>
      </c>
    </row>
    <row r="59" spans="1:16" ht="45" customHeight="1" x14ac:dyDescent="0.25">
      <c r="A59" s="3">
        <v>94231</v>
      </c>
      <c r="B59" s="215" t="s">
        <v>56</v>
      </c>
      <c r="C59" s="216"/>
      <c r="D59" s="216"/>
      <c r="E59" s="216"/>
      <c r="F59" s="216"/>
      <c r="G59" s="216"/>
      <c r="H59" s="216"/>
      <c r="I59" s="217"/>
      <c r="J59" s="3" t="s">
        <v>24</v>
      </c>
      <c r="K59" s="101">
        <v>0</v>
      </c>
      <c r="L59" s="4">
        <v>52.83</v>
      </c>
      <c r="M59" s="14">
        <v>18</v>
      </c>
      <c r="N59" s="22">
        <f t="shared" si="0"/>
        <v>0</v>
      </c>
      <c r="O59" s="102">
        <f t="shared" ref="O59" si="27">F51</f>
        <v>0</v>
      </c>
      <c r="P59" s="44">
        <f t="shared" si="1"/>
        <v>0</v>
      </c>
    </row>
    <row r="60" spans="1:16" s="51" customFormat="1" ht="15" customHeight="1" x14ac:dyDescent="0.25">
      <c r="A60" s="46"/>
      <c r="B60" s="182" t="s">
        <v>58</v>
      </c>
      <c r="C60" s="183"/>
      <c r="D60" s="183"/>
      <c r="E60" s="183"/>
      <c r="F60" s="183"/>
      <c r="G60" s="183"/>
      <c r="H60" s="183"/>
      <c r="I60" s="184"/>
      <c r="J60" s="46"/>
      <c r="K60" s="47"/>
      <c r="L60" s="48"/>
      <c r="M60" s="49"/>
      <c r="N60" s="49"/>
      <c r="O60" s="49"/>
      <c r="P60" s="50">
        <f>SUM(P61:P64)</f>
        <v>0</v>
      </c>
    </row>
    <row r="61" spans="1:16" ht="45" customHeight="1" x14ac:dyDescent="0.25">
      <c r="A61" s="3">
        <v>91338</v>
      </c>
      <c r="B61" s="215" t="s">
        <v>59</v>
      </c>
      <c r="C61" s="216"/>
      <c r="D61" s="216"/>
      <c r="E61" s="216"/>
      <c r="F61" s="216"/>
      <c r="G61" s="216"/>
      <c r="H61" s="216"/>
      <c r="I61" s="217"/>
      <c r="J61" s="3" t="s">
        <v>6</v>
      </c>
      <c r="K61" s="101">
        <v>0</v>
      </c>
      <c r="L61" s="4">
        <v>880.29</v>
      </c>
      <c r="M61" s="14">
        <v>7.56</v>
      </c>
      <c r="N61" s="22">
        <f t="shared" si="0"/>
        <v>0</v>
      </c>
      <c r="O61" s="102">
        <f t="shared" ref="O61" si="28">F55</f>
        <v>0</v>
      </c>
      <c r="P61" s="44">
        <f t="shared" si="1"/>
        <v>0</v>
      </c>
    </row>
    <row r="62" spans="1:16" ht="105" customHeight="1" x14ac:dyDescent="0.25">
      <c r="A62" s="3">
        <v>94570</v>
      </c>
      <c r="B62" s="215" t="s">
        <v>60</v>
      </c>
      <c r="C62" s="216"/>
      <c r="D62" s="216"/>
      <c r="E62" s="216"/>
      <c r="F62" s="216"/>
      <c r="G62" s="216"/>
      <c r="H62" s="216"/>
      <c r="I62" s="217"/>
      <c r="J62" s="3" t="s">
        <v>6</v>
      </c>
      <c r="K62" s="101">
        <v>0</v>
      </c>
      <c r="L62" s="4">
        <v>362.99</v>
      </c>
      <c r="M62" s="14">
        <v>1.8</v>
      </c>
      <c r="N62" s="22">
        <f t="shared" si="0"/>
        <v>0</v>
      </c>
      <c r="O62" s="102">
        <f t="shared" ref="O62" si="29">F55</f>
        <v>0</v>
      </c>
      <c r="P62" s="44">
        <f t="shared" si="1"/>
        <v>0</v>
      </c>
    </row>
    <row r="63" spans="1:16" ht="105" customHeight="1" x14ac:dyDescent="0.25">
      <c r="A63" s="3">
        <v>94572</v>
      </c>
      <c r="B63" s="215" t="s">
        <v>61</v>
      </c>
      <c r="C63" s="216"/>
      <c r="D63" s="216"/>
      <c r="E63" s="216"/>
      <c r="F63" s="216"/>
      <c r="G63" s="216"/>
      <c r="H63" s="216"/>
      <c r="I63" s="217"/>
      <c r="J63" s="3" t="s">
        <v>6</v>
      </c>
      <c r="K63" s="101">
        <v>0</v>
      </c>
      <c r="L63" s="4">
        <v>519.85</v>
      </c>
      <c r="M63" s="14">
        <v>4</v>
      </c>
      <c r="N63" s="22">
        <f t="shared" si="0"/>
        <v>0</v>
      </c>
      <c r="O63" s="102">
        <f t="shared" ref="O63" si="30">F55</f>
        <v>0</v>
      </c>
      <c r="P63" s="44">
        <f t="shared" si="1"/>
        <v>0</v>
      </c>
    </row>
    <row r="64" spans="1:16" ht="45" customHeight="1" x14ac:dyDescent="0.25">
      <c r="A64" s="3">
        <v>91338</v>
      </c>
      <c r="B64" s="215" t="s">
        <v>59</v>
      </c>
      <c r="C64" s="216"/>
      <c r="D64" s="216"/>
      <c r="E64" s="216"/>
      <c r="F64" s="216"/>
      <c r="G64" s="216"/>
      <c r="H64" s="216"/>
      <c r="I64" s="217"/>
      <c r="J64" s="3" t="s">
        <v>6</v>
      </c>
      <c r="K64" s="101">
        <v>0</v>
      </c>
      <c r="L64" s="4">
        <v>880.29</v>
      </c>
      <c r="M64" s="14">
        <v>8.9600000000000009</v>
      </c>
      <c r="N64" s="22">
        <f t="shared" si="0"/>
        <v>0</v>
      </c>
      <c r="O64" s="102">
        <f t="shared" ref="O64" si="31">F59</f>
        <v>0</v>
      </c>
      <c r="P64" s="44">
        <f t="shared" si="1"/>
        <v>0</v>
      </c>
    </row>
    <row r="65" spans="1:16" s="51" customFormat="1" x14ac:dyDescent="0.25">
      <c r="A65" s="46"/>
      <c r="B65" s="182" t="s">
        <v>62</v>
      </c>
      <c r="C65" s="183"/>
      <c r="D65" s="183"/>
      <c r="E65" s="183"/>
      <c r="F65" s="183"/>
      <c r="G65" s="183"/>
      <c r="H65" s="183"/>
      <c r="I65" s="184"/>
      <c r="J65" s="46"/>
      <c r="K65" s="47"/>
      <c r="L65" s="48"/>
      <c r="M65" s="49"/>
      <c r="N65" s="49"/>
      <c r="O65" s="49"/>
      <c r="P65" s="50">
        <f>SUM(P66:P75)</f>
        <v>0</v>
      </c>
    </row>
    <row r="66" spans="1:16" ht="60" customHeight="1" x14ac:dyDescent="0.25">
      <c r="A66" s="3">
        <v>101875</v>
      </c>
      <c r="B66" s="215" t="s">
        <v>63</v>
      </c>
      <c r="C66" s="216"/>
      <c r="D66" s="216"/>
      <c r="E66" s="216"/>
      <c r="F66" s="216"/>
      <c r="G66" s="216"/>
      <c r="H66" s="216"/>
      <c r="I66" s="217"/>
      <c r="J66" s="3" t="s">
        <v>9</v>
      </c>
      <c r="K66" s="101">
        <v>0</v>
      </c>
      <c r="L66" s="4">
        <v>355.84</v>
      </c>
      <c r="M66" s="14">
        <v>1</v>
      </c>
      <c r="N66" s="22">
        <f t="shared" si="0"/>
        <v>0</v>
      </c>
      <c r="O66" s="102">
        <f t="shared" ref="O66" si="32">F59</f>
        <v>0</v>
      </c>
      <c r="P66" s="44">
        <f t="shared" si="1"/>
        <v>0</v>
      </c>
    </row>
    <row r="67" spans="1:16" ht="45" customHeight="1" x14ac:dyDescent="0.25">
      <c r="A67" s="3">
        <v>101894</v>
      </c>
      <c r="B67" s="215" t="s">
        <v>64</v>
      </c>
      <c r="C67" s="216"/>
      <c r="D67" s="216"/>
      <c r="E67" s="216"/>
      <c r="F67" s="216"/>
      <c r="G67" s="216"/>
      <c r="H67" s="216"/>
      <c r="I67" s="217"/>
      <c r="J67" s="3" t="s">
        <v>9</v>
      </c>
      <c r="K67" s="101">
        <v>0</v>
      </c>
      <c r="L67" s="4">
        <v>166.88</v>
      </c>
      <c r="M67" s="14">
        <v>1</v>
      </c>
      <c r="N67" s="22">
        <f t="shared" si="0"/>
        <v>0</v>
      </c>
      <c r="O67" s="102">
        <f t="shared" ref="O67" si="33">F59</f>
        <v>0</v>
      </c>
      <c r="P67" s="44">
        <f t="shared" si="1"/>
        <v>0</v>
      </c>
    </row>
    <row r="68" spans="1:16" ht="30" customHeight="1" x14ac:dyDescent="0.25">
      <c r="A68" s="3">
        <v>93671</v>
      </c>
      <c r="B68" s="215" t="s">
        <v>65</v>
      </c>
      <c r="C68" s="216"/>
      <c r="D68" s="216"/>
      <c r="E68" s="216"/>
      <c r="F68" s="216"/>
      <c r="G68" s="216"/>
      <c r="H68" s="216"/>
      <c r="I68" s="217"/>
      <c r="J68" s="3" t="s">
        <v>9</v>
      </c>
      <c r="K68" s="101">
        <v>0</v>
      </c>
      <c r="L68" s="4">
        <v>83.16</v>
      </c>
      <c r="M68" s="14">
        <v>9</v>
      </c>
      <c r="N68" s="22">
        <f t="shared" si="0"/>
        <v>0</v>
      </c>
      <c r="O68" s="102">
        <f t="shared" ref="O68" si="34">F63</f>
        <v>0</v>
      </c>
      <c r="P68" s="44">
        <f t="shared" si="1"/>
        <v>0</v>
      </c>
    </row>
    <row r="69" spans="1:16" ht="45" customHeight="1" x14ac:dyDescent="0.25">
      <c r="A69" s="3">
        <v>97667</v>
      </c>
      <c r="B69" s="215" t="s">
        <v>66</v>
      </c>
      <c r="C69" s="216"/>
      <c r="D69" s="216"/>
      <c r="E69" s="216"/>
      <c r="F69" s="216"/>
      <c r="G69" s="216"/>
      <c r="H69" s="216"/>
      <c r="I69" s="217"/>
      <c r="J69" s="3" t="s">
        <v>24</v>
      </c>
      <c r="K69" s="101">
        <v>0</v>
      </c>
      <c r="L69" s="4">
        <v>9.33</v>
      </c>
      <c r="M69" s="14">
        <v>42</v>
      </c>
      <c r="N69" s="22">
        <f t="shared" si="0"/>
        <v>0</v>
      </c>
      <c r="O69" s="102">
        <f t="shared" ref="O69" si="35">F63</f>
        <v>0</v>
      </c>
      <c r="P69" s="44">
        <f t="shared" si="1"/>
        <v>0</v>
      </c>
    </row>
    <row r="70" spans="1:16" ht="45" customHeight="1" x14ac:dyDescent="0.25">
      <c r="A70" s="3">
        <v>91935</v>
      </c>
      <c r="B70" s="215" t="s">
        <v>67</v>
      </c>
      <c r="C70" s="216"/>
      <c r="D70" s="216"/>
      <c r="E70" s="216"/>
      <c r="F70" s="216"/>
      <c r="G70" s="216"/>
      <c r="H70" s="216"/>
      <c r="I70" s="217"/>
      <c r="J70" s="3" t="s">
        <v>24</v>
      </c>
      <c r="K70" s="101">
        <v>0</v>
      </c>
      <c r="L70" s="4">
        <v>28.61</v>
      </c>
      <c r="M70" s="14">
        <v>18</v>
      </c>
      <c r="N70" s="22">
        <f t="shared" si="0"/>
        <v>0</v>
      </c>
      <c r="O70" s="102">
        <f t="shared" ref="O70" si="36">F63</f>
        <v>0</v>
      </c>
      <c r="P70" s="44">
        <f t="shared" si="1"/>
        <v>0</v>
      </c>
    </row>
    <row r="71" spans="1:16" ht="45" customHeight="1" x14ac:dyDescent="0.25">
      <c r="A71" s="3">
        <v>91929</v>
      </c>
      <c r="B71" s="215" t="s">
        <v>68</v>
      </c>
      <c r="C71" s="216"/>
      <c r="D71" s="216"/>
      <c r="E71" s="216"/>
      <c r="F71" s="216"/>
      <c r="G71" s="216"/>
      <c r="H71" s="216"/>
      <c r="I71" s="217"/>
      <c r="J71" s="3" t="s">
        <v>24</v>
      </c>
      <c r="K71" s="101">
        <v>0</v>
      </c>
      <c r="L71" s="4">
        <v>8.2100000000000009</v>
      </c>
      <c r="M71" s="14">
        <v>22</v>
      </c>
      <c r="N71" s="22">
        <f t="shared" si="0"/>
        <v>0</v>
      </c>
      <c r="O71" s="102">
        <f t="shared" ref="O71" si="37">F63</f>
        <v>0</v>
      </c>
      <c r="P71" s="44">
        <f t="shared" si="1"/>
        <v>0</v>
      </c>
    </row>
    <row r="72" spans="1:16" ht="45" customHeight="1" x14ac:dyDescent="0.25">
      <c r="A72" s="3">
        <v>91926</v>
      </c>
      <c r="B72" s="215" t="s">
        <v>69</v>
      </c>
      <c r="C72" s="216"/>
      <c r="D72" s="216"/>
      <c r="E72" s="216"/>
      <c r="F72" s="216"/>
      <c r="G72" s="216"/>
      <c r="H72" s="216"/>
      <c r="I72" s="217"/>
      <c r="J72" s="3" t="s">
        <v>24</v>
      </c>
      <c r="K72" s="101">
        <v>0</v>
      </c>
      <c r="L72" s="4">
        <v>5.0599999999999996</v>
      </c>
      <c r="M72" s="14">
        <v>172</v>
      </c>
      <c r="N72" s="22">
        <f t="shared" si="0"/>
        <v>0</v>
      </c>
      <c r="O72" s="102">
        <f t="shared" ref="O72" si="38">F67</f>
        <v>0</v>
      </c>
      <c r="P72" s="44">
        <f t="shared" si="1"/>
        <v>0</v>
      </c>
    </row>
    <row r="73" spans="1:16" ht="45" customHeight="1" x14ac:dyDescent="0.25">
      <c r="A73" s="3">
        <v>92022</v>
      </c>
      <c r="B73" s="215" t="s">
        <v>70</v>
      </c>
      <c r="C73" s="216"/>
      <c r="D73" s="216"/>
      <c r="E73" s="216"/>
      <c r="F73" s="216"/>
      <c r="G73" s="216"/>
      <c r="H73" s="216"/>
      <c r="I73" s="217"/>
      <c r="J73" s="3" t="s">
        <v>9</v>
      </c>
      <c r="K73" s="101">
        <v>0</v>
      </c>
      <c r="L73" s="4">
        <v>49.63</v>
      </c>
      <c r="M73" s="14">
        <v>5</v>
      </c>
      <c r="N73" s="22">
        <f t="shared" si="0"/>
        <v>0</v>
      </c>
      <c r="O73" s="102">
        <f t="shared" ref="O73" si="39">F67</f>
        <v>0</v>
      </c>
      <c r="P73" s="44">
        <f t="shared" si="1"/>
        <v>0</v>
      </c>
    </row>
    <row r="74" spans="1:16" ht="45" customHeight="1" x14ac:dyDescent="0.25">
      <c r="A74" s="3">
        <v>91998</v>
      </c>
      <c r="B74" s="215" t="s">
        <v>71</v>
      </c>
      <c r="C74" s="216"/>
      <c r="D74" s="216"/>
      <c r="E74" s="216"/>
      <c r="F74" s="216"/>
      <c r="G74" s="216"/>
      <c r="H74" s="216"/>
      <c r="I74" s="217"/>
      <c r="J74" s="3" t="s">
        <v>9</v>
      </c>
      <c r="K74" s="101">
        <v>0</v>
      </c>
      <c r="L74" s="4">
        <v>25.25</v>
      </c>
      <c r="M74" s="14">
        <v>12</v>
      </c>
      <c r="N74" s="22">
        <f t="shared" si="0"/>
        <v>0</v>
      </c>
      <c r="O74" s="102">
        <f t="shared" ref="O74" si="40">F67</f>
        <v>0</v>
      </c>
      <c r="P74" s="44">
        <f t="shared" si="1"/>
        <v>0</v>
      </c>
    </row>
    <row r="75" spans="1:16" ht="45" customHeight="1" x14ac:dyDescent="0.25">
      <c r="A75" s="3">
        <v>103782</v>
      </c>
      <c r="B75" s="215" t="s">
        <v>72</v>
      </c>
      <c r="C75" s="216"/>
      <c r="D75" s="216"/>
      <c r="E75" s="216"/>
      <c r="F75" s="216"/>
      <c r="G75" s="216"/>
      <c r="H75" s="216"/>
      <c r="I75" s="217"/>
      <c r="J75" s="3" t="s">
        <v>9</v>
      </c>
      <c r="K75" s="101">
        <v>0</v>
      </c>
      <c r="L75" s="4">
        <v>34.479999999999997</v>
      </c>
      <c r="M75" s="14">
        <v>12</v>
      </c>
      <c r="N75" s="22">
        <f t="shared" si="0"/>
        <v>0</v>
      </c>
      <c r="O75" s="102">
        <f t="shared" ref="O75" si="41">F67</f>
        <v>0</v>
      </c>
      <c r="P75" s="44">
        <f t="shared" si="1"/>
        <v>0</v>
      </c>
    </row>
    <row r="76" spans="1:16" s="51" customFormat="1" ht="15" customHeight="1" x14ac:dyDescent="0.25">
      <c r="A76" s="46"/>
      <c r="B76" s="182" t="s">
        <v>73</v>
      </c>
      <c r="C76" s="183"/>
      <c r="D76" s="183"/>
      <c r="E76" s="183"/>
      <c r="F76" s="183"/>
      <c r="G76" s="183"/>
      <c r="H76" s="183"/>
      <c r="I76" s="184"/>
      <c r="J76" s="46"/>
      <c r="K76" s="47"/>
      <c r="L76" s="48"/>
      <c r="M76" s="49"/>
      <c r="N76" s="49"/>
      <c r="O76" s="49"/>
      <c r="P76" s="50">
        <f>SUM(P77:P92)</f>
        <v>0</v>
      </c>
    </row>
    <row r="77" spans="1:16" ht="45" customHeight="1" x14ac:dyDescent="0.25">
      <c r="A77" s="3">
        <v>2611</v>
      </c>
      <c r="B77" s="215" t="s">
        <v>74</v>
      </c>
      <c r="C77" s="216"/>
      <c r="D77" s="216"/>
      <c r="E77" s="216"/>
      <c r="F77" s="216"/>
      <c r="G77" s="216"/>
      <c r="H77" s="216"/>
      <c r="I77" s="217"/>
      <c r="J77" s="3" t="s">
        <v>9</v>
      </c>
      <c r="K77" s="101">
        <v>0</v>
      </c>
      <c r="L77" s="4">
        <v>456.92</v>
      </c>
      <c r="M77" s="14">
        <v>1</v>
      </c>
      <c r="N77" s="22">
        <f t="shared" si="0"/>
        <v>0</v>
      </c>
      <c r="O77" s="102">
        <f t="shared" ref="O77" si="42">F71</f>
        <v>0</v>
      </c>
      <c r="P77" s="44">
        <f t="shared" si="1"/>
        <v>0</v>
      </c>
    </row>
    <row r="78" spans="1:16" ht="30" customHeight="1" x14ac:dyDescent="0.25">
      <c r="A78" s="3">
        <v>94798</v>
      </c>
      <c r="B78" s="215" t="s">
        <v>75</v>
      </c>
      <c r="C78" s="216"/>
      <c r="D78" s="216"/>
      <c r="E78" s="216"/>
      <c r="F78" s="216"/>
      <c r="G78" s="216"/>
      <c r="H78" s="216"/>
      <c r="I78" s="217"/>
      <c r="J78" s="3" t="s">
        <v>9</v>
      </c>
      <c r="K78" s="101">
        <v>0</v>
      </c>
      <c r="L78" s="4">
        <v>222.99</v>
      </c>
      <c r="M78" s="14">
        <v>1</v>
      </c>
      <c r="N78" s="22">
        <f t="shared" si="0"/>
        <v>0</v>
      </c>
      <c r="O78" s="102">
        <f t="shared" ref="O78" si="43">F71</f>
        <v>0</v>
      </c>
      <c r="P78" s="44">
        <f t="shared" si="1"/>
        <v>0</v>
      </c>
    </row>
    <row r="79" spans="1:16" ht="45" customHeight="1" x14ac:dyDescent="0.25">
      <c r="A79" s="3">
        <v>89987</v>
      </c>
      <c r="B79" s="215" t="s">
        <v>76</v>
      </c>
      <c r="C79" s="216"/>
      <c r="D79" s="216"/>
      <c r="E79" s="216"/>
      <c r="F79" s="216"/>
      <c r="G79" s="216"/>
      <c r="H79" s="216"/>
      <c r="I79" s="217"/>
      <c r="J79" s="3" t="s">
        <v>9</v>
      </c>
      <c r="K79" s="101">
        <v>0</v>
      </c>
      <c r="L79" s="4">
        <v>74.59</v>
      </c>
      <c r="M79" s="14">
        <v>2</v>
      </c>
      <c r="N79" s="22">
        <f t="shared" si="0"/>
        <v>0</v>
      </c>
      <c r="O79" s="102">
        <f t="shared" ref="O79" si="44">F71</f>
        <v>0</v>
      </c>
      <c r="P79" s="44">
        <f t="shared" si="1"/>
        <v>0</v>
      </c>
    </row>
    <row r="80" spans="1:16" ht="45" customHeight="1" x14ac:dyDescent="0.25">
      <c r="A80" s="3">
        <v>89984</v>
      </c>
      <c r="B80" s="215" t="s">
        <v>77</v>
      </c>
      <c r="C80" s="216"/>
      <c r="D80" s="216"/>
      <c r="E80" s="216"/>
      <c r="F80" s="216"/>
      <c r="G80" s="216"/>
      <c r="H80" s="216"/>
      <c r="I80" s="217"/>
      <c r="J80" s="3" t="s">
        <v>9</v>
      </c>
      <c r="K80" s="101">
        <v>0</v>
      </c>
      <c r="L80" s="4">
        <v>66.83</v>
      </c>
      <c r="M80" s="14">
        <v>4</v>
      </c>
      <c r="N80" s="22">
        <f t="shared" si="0"/>
        <v>0</v>
      </c>
      <c r="O80" s="102">
        <f t="shared" ref="O80" si="45">F75</f>
        <v>0</v>
      </c>
      <c r="P80" s="44">
        <f t="shared" si="1"/>
        <v>0</v>
      </c>
    </row>
    <row r="81" spans="1:16" ht="45" customHeight="1" x14ac:dyDescent="0.25">
      <c r="A81" s="3">
        <v>103018</v>
      </c>
      <c r="B81" s="215" t="s">
        <v>78</v>
      </c>
      <c r="C81" s="216"/>
      <c r="D81" s="216"/>
      <c r="E81" s="216"/>
      <c r="F81" s="216"/>
      <c r="G81" s="216"/>
      <c r="H81" s="216"/>
      <c r="I81" s="217"/>
      <c r="J81" s="3" t="s">
        <v>9</v>
      </c>
      <c r="K81" s="101">
        <v>0</v>
      </c>
      <c r="L81" s="4">
        <v>357</v>
      </c>
      <c r="M81" s="14">
        <v>7</v>
      </c>
      <c r="N81" s="22">
        <f t="shared" si="0"/>
        <v>0</v>
      </c>
      <c r="O81" s="102">
        <f t="shared" ref="O81" si="46">F75</f>
        <v>0</v>
      </c>
      <c r="P81" s="44">
        <f t="shared" si="1"/>
        <v>0</v>
      </c>
    </row>
    <row r="82" spans="1:16" ht="75" customHeight="1" x14ac:dyDescent="0.25">
      <c r="A82" s="3">
        <v>86934</v>
      </c>
      <c r="B82" s="215" t="s">
        <v>84</v>
      </c>
      <c r="C82" s="216"/>
      <c r="D82" s="216"/>
      <c r="E82" s="216"/>
      <c r="F82" s="216"/>
      <c r="G82" s="216"/>
      <c r="H82" s="216"/>
      <c r="I82" s="217"/>
      <c r="J82" s="3" t="s">
        <v>9</v>
      </c>
      <c r="K82" s="101">
        <v>0</v>
      </c>
      <c r="L82" s="4">
        <v>499.05</v>
      </c>
      <c r="M82" s="14">
        <v>5</v>
      </c>
      <c r="N82" s="22">
        <f t="shared" si="0"/>
        <v>0</v>
      </c>
      <c r="O82" s="102">
        <f t="shared" ref="O82" si="47">F75</f>
        <v>0</v>
      </c>
      <c r="P82" s="44">
        <f t="shared" si="1"/>
        <v>0</v>
      </c>
    </row>
    <row r="83" spans="1:16" ht="45" customHeight="1" x14ac:dyDescent="0.25">
      <c r="A83" s="3">
        <v>95470</v>
      </c>
      <c r="B83" s="215" t="s">
        <v>79</v>
      </c>
      <c r="C83" s="216"/>
      <c r="D83" s="216"/>
      <c r="E83" s="216"/>
      <c r="F83" s="216"/>
      <c r="G83" s="216"/>
      <c r="H83" s="216"/>
      <c r="I83" s="217"/>
      <c r="J83" s="3" t="s">
        <v>9</v>
      </c>
      <c r="K83" s="101">
        <v>0</v>
      </c>
      <c r="L83" s="4">
        <v>305.83999999999997</v>
      </c>
      <c r="M83" s="14">
        <v>6</v>
      </c>
      <c r="N83" s="22">
        <f t="shared" si="0"/>
        <v>0</v>
      </c>
      <c r="O83" s="102">
        <f t="shared" ref="O83" si="48">F75</f>
        <v>0</v>
      </c>
      <c r="P83" s="44">
        <f t="shared" si="1"/>
        <v>0</v>
      </c>
    </row>
    <row r="84" spans="1:16" ht="75" customHeight="1" x14ac:dyDescent="0.25">
      <c r="A84" s="3">
        <v>95472</v>
      </c>
      <c r="B84" s="215" t="s">
        <v>80</v>
      </c>
      <c r="C84" s="216"/>
      <c r="D84" s="216"/>
      <c r="E84" s="216"/>
      <c r="F84" s="216"/>
      <c r="G84" s="216"/>
      <c r="H84" s="216"/>
      <c r="I84" s="217"/>
      <c r="J84" s="3" t="s">
        <v>9</v>
      </c>
      <c r="K84" s="101">
        <v>0</v>
      </c>
      <c r="L84" s="4">
        <v>761.49</v>
      </c>
      <c r="M84" s="14">
        <v>1</v>
      </c>
      <c r="N84" s="22">
        <f t="shared" si="0"/>
        <v>0</v>
      </c>
      <c r="O84" s="102">
        <f t="shared" ref="O84" si="49">F79</f>
        <v>0</v>
      </c>
      <c r="P84" s="44">
        <f t="shared" si="1"/>
        <v>0</v>
      </c>
    </row>
    <row r="85" spans="1:16" ht="45" customHeight="1" x14ac:dyDescent="0.25">
      <c r="A85" s="3">
        <v>94648</v>
      </c>
      <c r="B85" s="215" t="s">
        <v>81</v>
      </c>
      <c r="C85" s="216"/>
      <c r="D85" s="216"/>
      <c r="E85" s="216"/>
      <c r="F85" s="216"/>
      <c r="G85" s="216"/>
      <c r="H85" s="216"/>
      <c r="I85" s="217"/>
      <c r="J85" s="3" t="s">
        <v>24</v>
      </c>
      <c r="K85" s="101">
        <v>0</v>
      </c>
      <c r="L85" s="4">
        <v>7.55</v>
      </c>
      <c r="M85" s="14">
        <v>80</v>
      </c>
      <c r="N85" s="22">
        <f t="shared" si="0"/>
        <v>0</v>
      </c>
      <c r="O85" s="102">
        <f t="shared" ref="O85" si="50">F79</f>
        <v>0</v>
      </c>
      <c r="P85" s="44">
        <f t="shared" si="1"/>
        <v>0</v>
      </c>
    </row>
    <row r="86" spans="1:16" ht="45" customHeight="1" x14ac:dyDescent="0.25">
      <c r="A86" s="3">
        <v>94649</v>
      </c>
      <c r="B86" s="215" t="s">
        <v>82</v>
      </c>
      <c r="C86" s="216"/>
      <c r="D86" s="216"/>
      <c r="E86" s="216"/>
      <c r="F86" s="216"/>
      <c r="G86" s="216"/>
      <c r="H86" s="216"/>
      <c r="I86" s="217"/>
      <c r="J86" s="3" t="s">
        <v>24</v>
      </c>
      <c r="K86" s="101">
        <v>0</v>
      </c>
      <c r="L86" s="4">
        <v>13.77</v>
      </c>
      <c r="M86" s="14">
        <v>40</v>
      </c>
      <c r="N86" s="22">
        <f t="shared" si="0"/>
        <v>0</v>
      </c>
      <c r="O86" s="102">
        <f t="shared" ref="O86" si="51">F79</f>
        <v>0</v>
      </c>
      <c r="P86" s="44">
        <f t="shared" si="1"/>
        <v>0</v>
      </c>
    </row>
    <row r="87" spans="1:16" ht="45" customHeight="1" x14ac:dyDescent="0.25">
      <c r="A87" s="3">
        <v>94650</v>
      </c>
      <c r="B87" s="215" t="s">
        <v>83</v>
      </c>
      <c r="C87" s="216"/>
      <c r="D87" s="216"/>
      <c r="E87" s="216"/>
      <c r="F87" s="216"/>
      <c r="G87" s="216"/>
      <c r="H87" s="216"/>
      <c r="I87" s="217"/>
      <c r="J87" s="3" t="s">
        <v>24</v>
      </c>
      <c r="K87" s="101">
        <v>0</v>
      </c>
      <c r="L87" s="4">
        <v>20.75</v>
      </c>
      <c r="M87" s="14">
        <v>20</v>
      </c>
      <c r="N87" s="22">
        <f t="shared" si="0"/>
        <v>0</v>
      </c>
      <c r="O87" s="102">
        <f t="shared" ref="O87" si="52">F79</f>
        <v>0</v>
      </c>
      <c r="P87" s="44">
        <f t="shared" si="1"/>
        <v>0</v>
      </c>
    </row>
    <row r="88" spans="1:16" ht="30" customHeight="1" x14ac:dyDescent="0.25">
      <c r="A88" s="3">
        <v>95544</v>
      </c>
      <c r="B88" s="215" t="s">
        <v>85</v>
      </c>
      <c r="C88" s="216"/>
      <c r="D88" s="216"/>
      <c r="E88" s="216"/>
      <c r="F88" s="216"/>
      <c r="G88" s="216"/>
      <c r="H88" s="216"/>
      <c r="I88" s="217"/>
      <c r="J88" s="3" t="s">
        <v>9</v>
      </c>
      <c r="K88" s="101">
        <v>0</v>
      </c>
      <c r="L88" s="4">
        <v>60.5</v>
      </c>
      <c r="M88" s="14">
        <v>7</v>
      </c>
      <c r="N88" s="22">
        <f t="shared" ref="N88:N98" si="53">K88*M88</f>
        <v>0</v>
      </c>
      <c r="O88" s="102">
        <f t="shared" ref="O88" si="54">F83</f>
        <v>0</v>
      </c>
      <c r="P88" s="44">
        <f t="shared" si="1"/>
        <v>0</v>
      </c>
    </row>
    <row r="89" spans="1:16" ht="30" customHeight="1" x14ac:dyDescent="0.25">
      <c r="A89" s="3">
        <v>95545</v>
      </c>
      <c r="B89" s="215" t="s">
        <v>86</v>
      </c>
      <c r="C89" s="216"/>
      <c r="D89" s="216"/>
      <c r="E89" s="216"/>
      <c r="F89" s="216"/>
      <c r="G89" s="216"/>
      <c r="H89" s="216"/>
      <c r="I89" s="217"/>
      <c r="J89" s="3" t="s">
        <v>9</v>
      </c>
      <c r="K89" s="101">
        <v>0</v>
      </c>
      <c r="L89" s="4">
        <v>59.33</v>
      </c>
      <c r="M89" s="14">
        <v>5</v>
      </c>
      <c r="N89" s="22">
        <f t="shared" si="53"/>
        <v>0</v>
      </c>
      <c r="O89" s="102">
        <f t="shared" ref="O89" si="55">F83</f>
        <v>0</v>
      </c>
      <c r="P89" s="44">
        <f t="shared" ref="P89:P98" si="56">(N89*O89)+N89</f>
        <v>0</v>
      </c>
    </row>
    <row r="90" spans="1:16" ht="30" customHeight="1" x14ac:dyDescent="0.25">
      <c r="A90" s="3">
        <v>100860</v>
      </c>
      <c r="B90" s="215" t="s">
        <v>87</v>
      </c>
      <c r="C90" s="216"/>
      <c r="D90" s="216"/>
      <c r="E90" s="216"/>
      <c r="F90" s="216"/>
      <c r="G90" s="216"/>
      <c r="H90" s="216"/>
      <c r="I90" s="217"/>
      <c r="J90" s="3" t="s">
        <v>9</v>
      </c>
      <c r="K90" s="101">
        <v>0</v>
      </c>
      <c r="L90" s="4">
        <v>122.61</v>
      </c>
      <c r="M90" s="14">
        <v>2</v>
      </c>
      <c r="N90" s="22">
        <f t="shared" si="53"/>
        <v>0</v>
      </c>
      <c r="O90" s="102">
        <f t="shared" ref="O90" si="57">F83</f>
        <v>0</v>
      </c>
      <c r="P90" s="44">
        <f t="shared" si="56"/>
        <v>0</v>
      </c>
    </row>
    <row r="91" spans="1:16" ht="45" customHeight="1" x14ac:dyDescent="0.25">
      <c r="A91" s="3">
        <v>100870</v>
      </c>
      <c r="B91" s="215" t="s">
        <v>88</v>
      </c>
      <c r="C91" s="216"/>
      <c r="D91" s="216"/>
      <c r="E91" s="216"/>
      <c r="F91" s="216"/>
      <c r="G91" s="216"/>
      <c r="H91" s="216"/>
      <c r="I91" s="217"/>
      <c r="J91" s="3" t="s">
        <v>9</v>
      </c>
      <c r="K91" s="101">
        <v>0</v>
      </c>
      <c r="L91" s="4">
        <v>321.73</v>
      </c>
      <c r="M91" s="14">
        <v>1</v>
      </c>
      <c r="N91" s="22">
        <f t="shared" si="53"/>
        <v>0</v>
      </c>
      <c r="O91" s="102">
        <f t="shared" ref="O91" si="58">F83</f>
        <v>0</v>
      </c>
      <c r="P91" s="44">
        <f t="shared" si="56"/>
        <v>0</v>
      </c>
    </row>
    <row r="92" spans="1:16" ht="45" customHeight="1" x14ac:dyDescent="0.25">
      <c r="A92" s="3">
        <v>100873</v>
      </c>
      <c r="B92" s="215" t="s">
        <v>89</v>
      </c>
      <c r="C92" s="216"/>
      <c r="D92" s="216"/>
      <c r="E92" s="216"/>
      <c r="F92" s="216"/>
      <c r="G92" s="216"/>
      <c r="H92" s="216"/>
      <c r="I92" s="217"/>
      <c r="J92" s="3" t="s">
        <v>9</v>
      </c>
      <c r="K92" s="101">
        <v>0</v>
      </c>
      <c r="L92" s="4">
        <v>372.3</v>
      </c>
      <c r="M92" s="14">
        <v>1</v>
      </c>
      <c r="N92" s="22">
        <f t="shared" si="53"/>
        <v>0</v>
      </c>
      <c r="O92" s="102">
        <f t="shared" ref="O92" si="59">F87</f>
        <v>0</v>
      </c>
      <c r="P92" s="44">
        <f t="shared" si="56"/>
        <v>0</v>
      </c>
    </row>
    <row r="93" spans="1:16" s="51" customFormat="1" x14ac:dyDescent="0.25">
      <c r="A93" s="46"/>
      <c r="B93" s="182" t="s">
        <v>90</v>
      </c>
      <c r="C93" s="183"/>
      <c r="D93" s="183"/>
      <c r="E93" s="183"/>
      <c r="F93" s="183"/>
      <c r="G93" s="183"/>
      <c r="H93" s="183"/>
      <c r="I93" s="184"/>
      <c r="J93" s="46"/>
      <c r="K93" s="47"/>
      <c r="L93" s="48"/>
      <c r="M93" s="49"/>
      <c r="N93" s="49"/>
      <c r="O93" s="49"/>
      <c r="P93" s="50">
        <f>SUM(P94:P98)</f>
        <v>0</v>
      </c>
    </row>
    <row r="94" spans="1:16" ht="30" customHeight="1" x14ac:dyDescent="0.25">
      <c r="A94" s="3">
        <v>88495</v>
      </c>
      <c r="B94" s="215" t="s">
        <v>92</v>
      </c>
      <c r="C94" s="216"/>
      <c r="D94" s="216"/>
      <c r="E94" s="216"/>
      <c r="F94" s="216"/>
      <c r="G94" s="216"/>
      <c r="H94" s="216"/>
      <c r="I94" s="217"/>
      <c r="J94" s="3" t="s">
        <v>6</v>
      </c>
      <c r="K94" s="101">
        <v>0</v>
      </c>
      <c r="L94" s="4">
        <v>12.85</v>
      </c>
      <c r="M94" s="14">
        <v>315.10000000000002</v>
      </c>
      <c r="N94" s="22">
        <f t="shared" si="53"/>
        <v>0</v>
      </c>
      <c r="O94" s="102">
        <f t="shared" ref="O94" si="60">F87</f>
        <v>0</v>
      </c>
      <c r="P94" s="44">
        <f t="shared" si="56"/>
        <v>0</v>
      </c>
    </row>
    <row r="95" spans="1:16" ht="45" customHeight="1" x14ac:dyDescent="0.25">
      <c r="A95" s="3">
        <v>88416</v>
      </c>
      <c r="B95" s="215" t="s">
        <v>91</v>
      </c>
      <c r="C95" s="216"/>
      <c r="D95" s="216"/>
      <c r="E95" s="216"/>
      <c r="F95" s="216"/>
      <c r="G95" s="216"/>
      <c r="H95" s="216"/>
      <c r="I95" s="217"/>
      <c r="J95" s="3" t="s">
        <v>6</v>
      </c>
      <c r="K95" s="101">
        <v>0</v>
      </c>
      <c r="L95" s="4">
        <v>22.72</v>
      </c>
      <c r="M95" s="14">
        <v>154</v>
      </c>
      <c r="N95" s="22">
        <f t="shared" si="53"/>
        <v>0</v>
      </c>
      <c r="O95" s="102">
        <f t="shared" ref="O95" si="61">F87</f>
        <v>0</v>
      </c>
      <c r="P95" s="44">
        <f t="shared" si="56"/>
        <v>0</v>
      </c>
    </row>
    <row r="96" spans="1:16" ht="30" customHeight="1" x14ac:dyDescent="0.25">
      <c r="A96" s="3">
        <v>104641</v>
      </c>
      <c r="B96" s="215" t="s">
        <v>93</v>
      </c>
      <c r="C96" s="216"/>
      <c r="D96" s="216"/>
      <c r="E96" s="216"/>
      <c r="F96" s="216"/>
      <c r="G96" s="216"/>
      <c r="H96" s="216"/>
      <c r="I96" s="217"/>
      <c r="J96" s="3" t="s">
        <v>6</v>
      </c>
      <c r="K96" s="101">
        <v>0</v>
      </c>
      <c r="L96" s="4">
        <v>10.54</v>
      </c>
      <c r="M96" s="14">
        <v>128.03</v>
      </c>
      <c r="N96" s="22">
        <f t="shared" si="53"/>
        <v>0</v>
      </c>
      <c r="O96" s="102">
        <f t="shared" ref="O96" si="62">F91</f>
        <v>0</v>
      </c>
      <c r="P96" s="44">
        <f t="shared" si="56"/>
        <v>0</v>
      </c>
    </row>
    <row r="97" spans="1:16" ht="30" customHeight="1" x14ac:dyDescent="0.25">
      <c r="A97" s="3">
        <v>104639</v>
      </c>
      <c r="B97" s="215" t="s">
        <v>94</v>
      </c>
      <c r="C97" s="216"/>
      <c r="D97" s="216"/>
      <c r="E97" s="216"/>
      <c r="F97" s="216"/>
      <c r="G97" s="216"/>
      <c r="H97" s="216"/>
      <c r="I97" s="217"/>
      <c r="J97" s="3" t="s">
        <v>6</v>
      </c>
      <c r="K97" s="101">
        <v>0</v>
      </c>
      <c r="L97" s="4">
        <v>13.31</v>
      </c>
      <c r="M97" s="14">
        <v>72</v>
      </c>
      <c r="N97" s="22">
        <f t="shared" si="53"/>
        <v>0</v>
      </c>
      <c r="O97" s="102">
        <f t="shared" ref="O97" si="63">F91</f>
        <v>0</v>
      </c>
      <c r="P97" s="44">
        <f t="shared" si="56"/>
        <v>0</v>
      </c>
    </row>
    <row r="98" spans="1:16" ht="45" customHeight="1" x14ac:dyDescent="0.25">
      <c r="A98" s="3">
        <v>102491</v>
      </c>
      <c r="B98" s="215" t="s">
        <v>95</v>
      </c>
      <c r="C98" s="216"/>
      <c r="D98" s="216"/>
      <c r="E98" s="216"/>
      <c r="F98" s="216"/>
      <c r="G98" s="216"/>
      <c r="H98" s="216"/>
      <c r="I98" s="217"/>
      <c r="J98" s="3" t="s">
        <v>6</v>
      </c>
      <c r="K98" s="101">
        <v>0</v>
      </c>
      <c r="L98" s="4">
        <v>23.45</v>
      </c>
      <c r="M98" s="14">
        <v>39</v>
      </c>
      <c r="N98" s="22">
        <f t="shared" si="53"/>
        <v>0</v>
      </c>
      <c r="O98" s="102">
        <f t="shared" ref="O98" si="64">F91</f>
        <v>0</v>
      </c>
      <c r="P98" s="44">
        <f t="shared" si="56"/>
        <v>0</v>
      </c>
    </row>
    <row r="99" spans="1:16" s="62" customFormat="1" ht="15.75" x14ac:dyDescent="0.25">
      <c r="A99" s="55"/>
      <c r="B99" s="60" t="s">
        <v>14</v>
      </c>
      <c r="C99" s="56"/>
      <c r="D99" s="56"/>
      <c r="E99" s="56"/>
      <c r="F99" s="56"/>
      <c r="G99" s="56"/>
      <c r="H99" s="56"/>
      <c r="I99" s="56"/>
      <c r="J99" s="55"/>
      <c r="K99" s="57"/>
      <c r="L99" s="58"/>
      <c r="M99" s="59"/>
      <c r="N99" s="60" t="s">
        <v>14</v>
      </c>
      <c r="O99" s="61"/>
      <c r="P99" s="60">
        <f>SUM(P22:P98)/2</f>
        <v>0</v>
      </c>
    </row>
    <row r="101" spans="1:16" s="51" customFormat="1" ht="15" customHeight="1" x14ac:dyDescent="0.25">
      <c r="A101" s="46"/>
      <c r="B101" s="189" t="s">
        <v>25</v>
      </c>
      <c r="C101" s="190"/>
      <c r="D101" s="190"/>
      <c r="E101" s="190"/>
      <c r="F101" s="190"/>
      <c r="G101" s="190"/>
      <c r="H101" s="190"/>
      <c r="I101" s="191"/>
      <c r="J101" s="46"/>
      <c r="K101" s="47"/>
      <c r="L101" s="47"/>
      <c r="M101" s="49"/>
      <c r="N101" s="52"/>
      <c r="O101" s="53"/>
      <c r="P101" s="54">
        <f>P22</f>
        <v>0</v>
      </c>
    </row>
    <row r="102" spans="1:16" s="51" customFormat="1" ht="15" customHeight="1" x14ac:dyDescent="0.25">
      <c r="A102" s="46"/>
      <c r="B102" s="189" t="s">
        <v>26</v>
      </c>
      <c r="C102" s="190"/>
      <c r="D102" s="190"/>
      <c r="E102" s="190"/>
      <c r="F102" s="190"/>
      <c r="G102" s="190"/>
      <c r="H102" s="190"/>
      <c r="I102" s="191"/>
      <c r="J102" s="46"/>
      <c r="K102" s="47"/>
      <c r="L102" s="48"/>
      <c r="M102" s="49"/>
      <c r="N102" s="49"/>
      <c r="O102" s="49"/>
      <c r="P102" s="50">
        <f>P28</f>
        <v>0</v>
      </c>
    </row>
    <row r="103" spans="1:16" s="51" customFormat="1" ht="15" customHeight="1" x14ac:dyDescent="0.25">
      <c r="A103" s="46"/>
      <c r="B103" s="189" t="s">
        <v>34</v>
      </c>
      <c r="C103" s="190"/>
      <c r="D103" s="190"/>
      <c r="E103" s="190"/>
      <c r="F103" s="190"/>
      <c r="G103" s="190"/>
      <c r="H103" s="190"/>
      <c r="I103" s="191"/>
      <c r="J103" s="46"/>
      <c r="K103" s="47"/>
      <c r="L103" s="48"/>
      <c r="M103" s="49"/>
      <c r="N103" s="49"/>
      <c r="O103" s="49"/>
      <c r="P103" s="50">
        <f>P35</f>
        <v>0</v>
      </c>
    </row>
    <row r="104" spans="1:16" s="51" customFormat="1" ht="15" customHeight="1" x14ac:dyDescent="0.25">
      <c r="A104" s="46"/>
      <c r="B104" s="189" t="s">
        <v>36</v>
      </c>
      <c r="C104" s="190"/>
      <c r="D104" s="190"/>
      <c r="E104" s="190"/>
      <c r="F104" s="190"/>
      <c r="G104" s="190"/>
      <c r="H104" s="190"/>
      <c r="I104" s="191"/>
      <c r="J104" s="46"/>
      <c r="K104" s="47"/>
      <c r="L104" s="48"/>
      <c r="M104" s="49"/>
      <c r="N104" s="49"/>
      <c r="O104" s="49"/>
      <c r="P104" s="50">
        <f>P37</f>
        <v>0</v>
      </c>
    </row>
    <row r="105" spans="1:16" s="51" customFormat="1" ht="15" customHeight="1" x14ac:dyDescent="0.25">
      <c r="A105" s="46"/>
      <c r="B105" s="189" t="s">
        <v>42</v>
      </c>
      <c r="C105" s="190"/>
      <c r="D105" s="190"/>
      <c r="E105" s="190"/>
      <c r="F105" s="190"/>
      <c r="G105" s="190"/>
      <c r="H105" s="190"/>
      <c r="I105" s="191"/>
      <c r="J105" s="46"/>
      <c r="K105" s="47"/>
      <c r="L105" s="48"/>
      <c r="M105" s="49"/>
      <c r="N105" s="49"/>
      <c r="O105" s="49"/>
      <c r="P105" s="50">
        <f>P44</f>
        <v>0</v>
      </c>
    </row>
    <row r="106" spans="1:16" s="51" customFormat="1" ht="15" customHeight="1" x14ac:dyDescent="0.25">
      <c r="A106" s="46"/>
      <c r="B106" s="189" t="s">
        <v>50</v>
      </c>
      <c r="C106" s="190"/>
      <c r="D106" s="190"/>
      <c r="E106" s="190"/>
      <c r="F106" s="190"/>
      <c r="G106" s="190"/>
      <c r="H106" s="190"/>
      <c r="I106" s="191"/>
      <c r="J106" s="46"/>
      <c r="K106" s="47"/>
      <c r="L106" s="48"/>
      <c r="M106" s="49"/>
      <c r="N106" s="49"/>
      <c r="O106" s="49"/>
      <c r="P106" s="50">
        <f>P48</f>
        <v>0</v>
      </c>
    </row>
    <row r="107" spans="1:16" s="51" customFormat="1" ht="15" customHeight="1" x14ac:dyDescent="0.25">
      <c r="A107" s="46"/>
      <c r="B107" s="182" t="s">
        <v>54</v>
      </c>
      <c r="C107" s="183"/>
      <c r="D107" s="183"/>
      <c r="E107" s="183"/>
      <c r="F107" s="183"/>
      <c r="G107" s="183"/>
      <c r="H107" s="183"/>
      <c r="I107" s="184"/>
      <c r="J107" s="46"/>
      <c r="K107" s="47"/>
      <c r="L107" s="48"/>
      <c r="M107" s="49"/>
      <c r="N107" s="49"/>
      <c r="O107" s="49"/>
      <c r="P107" s="50">
        <f>P57</f>
        <v>0</v>
      </c>
    </row>
    <row r="108" spans="1:16" s="51" customFormat="1" ht="15" customHeight="1" x14ac:dyDescent="0.25">
      <c r="A108" s="46"/>
      <c r="B108" s="182" t="s">
        <v>58</v>
      </c>
      <c r="C108" s="183"/>
      <c r="D108" s="183"/>
      <c r="E108" s="183"/>
      <c r="F108" s="183"/>
      <c r="G108" s="183"/>
      <c r="H108" s="183"/>
      <c r="I108" s="184"/>
      <c r="J108" s="46"/>
      <c r="K108" s="47"/>
      <c r="L108" s="48"/>
      <c r="M108" s="49"/>
      <c r="N108" s="49"/>
      <c r="O108" s="49"/>
      <c r="P108" s="50">
        <f>P60</f>
        <v>0</v>
      </c>
    </row>
    <row r="109" spans="1:16" s="51" customFormat="1" x14ac:dyDescent="0.25">
      <c r="A109" s="46"/>
      <c r="B109" s="182" t="s">
        <v>62</v>
      </c>
      <c r="C109" s="183"/>
      <c r="D109" s="183"/>
      <c r="E109" s="183"/>
      <c r="F109" s="183"/>
      <c r="G109" s="183"/>
      <c r="H109" s="183"/>
      <c r="I109" s="184"/>
      <c r="J109" s="46"/>
      <c r="K109" s="47"/>
      <c r="L109" s="48"/>
      <c r="M109" s="49"/>
      <c r="N109" s="49"/>
      <c r="O109" s="49"/>
      <c r="P109" s="50">
        <f>P65</f>
        <v>0</v>
      </c>
    </row>
    <row r="110" spans="1:16" s="51" customFormat="1" ht="15" customHeight="1" x14ac:dyDescent="0.25">
      <c r="A110" s="46"/>
      <c r="B110" s="182" t="s">
        <v>73</v>
      </c>
      <c r="C110" s="183"/>
      <c r="D110" s="183"/>
      <c r="E110" s="183"/>
      <c r="F110" s="183"/>
      <c r="G110" s="183"/>
      <c r="H110" s="183"/>
      <c r="I110" s="184"/>
      <c r="J110" s="46"/>
      <c r="K110" s="47"/>
      <c r="L110" s="48"/>
      <c r="M110" s="49"/>
      <c r="N110" s="49"/>
      <c r="O110" s="49"/>
      <c r="P110" s="50">
        <f>P76</f>
        <v>0</v>
      </c>
    </row>
    <row r="111" spans="1:16" s="51" customFormat="1" x14ac:dyDescent="0.25">
      <c r="A111" s="46"/>
      <c r="B111" s="182" t="s">
        <v>90</v>
      </c>
      <c r="C111" s="183"/>
      <c r="D111" s="183"/>
      <c r="E111" s="183"/>
      <c r="F111" s="183"/>
      <c r="G111" s="183"/>
      <c r="H111" s="183"/>
      <c r="I111" s="184"/>
      <c r="J111" s="46"/>
      <c r="K111" s="47"/>
      <c r="L111" s="48"/>
      <c r="M111" s="49"/>
      <c r="N111" s="49"/>
      <c r="O111" s="49"/>
      <c r="P111" s="50">
        <f>P93</f>
        <v>0</v>
      </c>
    </row>
    <row r="112" spans="1:16" s="62" customFormat="1" ht="15.75" x14ac:dyDescent="0.25">
      <c r="A112" s="55"/>
      <c r="B112" s="60" t="s">
        <v>14</v>
      </c>
      <c r="C112" s="56"/>
      <c r="D112" s="56"/>
      <c r="E112" s="56"/>
      <c r="F112" s="56"/>
      <c r="G112" s="56"/>
      <c r="H112" s="56"/>
      <c r="I112" s="56"/>
      <c r="J112" s="55"/>
      <c r="K112" s="57"/>
      <c r="L112" s="58"/>
      <c r="M112" s="59"/>
      <c r="N112" s="60"/>
      <c r="O112" s="61"/>
      <c r="P112" s="60">
        <f>SUM(P101:P111)</f>
        <v>0</v>
      </c>
    </row>
    <row r="116" spans="1:16" s="38" customFormat="1" ht="15.75" x14ac:dyDescent="0.25">
      <c r="A116" s="77"/>
      <c r="B116" s="78"/>
      <c r="J116" s="77"/>
      <c r="K116" s="79"/>
      <c r="L116" s="80"/>
      <c r="M116" s="81"/>
      <c r="N116" s="76"/>
      <c r="O116" s="82"/>
      <c r="P116" s="39"/>
    </row>
    <row r="117" spans="1:16" s="38" customFormat="1" ht="15.75" x14ac:dyDescent="0.25">
      <c r="A117" s="77"/>
      <c r="B117" s="78"/>
      <c r="J117" s="77"/>
      <c r="K117" s="79"/>
      <c r="L117" s="80"/>
      <c r="M117" s="81"/>
      <c r="N117" s="76"/>
      <c r="O117" s="82"/>
      <c r="P117" s="39"/>
    </row>
    <row r="118" spans="1:16" s="38" customFormat="1" ht="15.75" x14ac:dyDescent="0.25">
      <c r="A118" s="77"/>
      <c r="B118" s="78"/>
      <c r="J118" s="77"/>
      <c r="K118" s="79"/>
      <c r="L118" s="80"/>
      <c r="M118" s="81"/>
      <c r="N118" s="76"/>
      <c r="O118" s="82"/>
      <c r="P118" s="39"/>
    </row>
  </sheetData>
  <sheetProtection algorithmName="SHA-512" hashValue="RxAOr0GIl9OodFfXW9sK3S3uihTn0pnHOHmRuXb4eYrN0iVnOAThFFv9txvpcun/1LKZtZ4ortrQtigl84P8JA==" saltValue="5v0lkYwPVqwTZqxAR8iwJA==" spinCount="100000" sheet="1" objects="1" scenarios="1" selectLockedCells="1"/>
  <mergeCells count="122">
    <mergeCell ref="B106:I106"/>
    <mergeCell ref="B107:I107"/>
    <mergeCell ref="B108:I108"/>
    <mergeCell ref="B109:I109"/>
    <mergeCell ref="B110:I110"/>
    <mergeCell ref="B111:I111"/>
    <mergeCell ref="B98:I98"/>
    <mergeCell ref="B101:I101"/>
    <mergeCell ref="B102:I102"/>
    <mergeCell ref="B103:I103"/>
    <mergeCell ref="B104:I104"/>
    <mergeCell ref="B105:I105"/>
    <mergeCell ref="B92:I92"/>
    <mergeCell ref="B93:I93"/>
    <mergeCell ref="B94:I94"/>
    <mergeCell ref="B95:I95"/>
    <mergeCell ref="B96:I96"/>
    <mergeCell ref="B97:I97"/>
    <mergeCell ref="B86:I86"/>
    <mergeCell ref="B87:I87"/>
    <mergeCell ref="B88:I88"/>
    <mergeCell ref="B89:I89"/>
    <mergeCell ref="B90:I90"/>
    <mergeCell ref="B91:I91"/>
    <mergeCell ref="B80:I80"/>
    <mergeCell ref="B81:I81"/>
    <mergeCell ref="B82:I82"/>
    <mergeCell ref="B83:I83"/>
    <mergeCell ref="B84:I84"/>
    <mergeCell ref="B85:I85"/>
    <mergeCell ref="B74:I74"/>
    <mergeCell ref="B75:I75"/>
    <mergeCell ref="B76:I76"/>
    <mergeCell ref="B77:I77"/>
    <mergeCell ref="B78:I78"/>
    <mergeCell ref="B79:I79"/>
    <mergeCell ref="B68:I68"/>
    <mergeCell ref="B69:I69"/>
    <mergeCell ref="B70:I70"/>
    <mergeCell ref="B71:I71"/>
    <mergeCell ref="B72:I72"/>
    <mergeCell ref="B73:I73"/>
    <mergeCell ref="B62:I62"/>
    <mergeCell ref="B63:I63"/>
    <mergeCell ref="B64:I64"/>
    <mergeCell ref="B65:I65"/>
    <mergeCell ref="B66:I66"/>
    <mergeCell ref="B67:I67"/>
    <mergeCell ref="B56:I56"/>
    <mergeCell ref="B57:I57"/>
    <mergeCell ref="B58:I58"/>
    <mergeCell ref="B59:I59"/>
    <mergeCell ref="B60:I60"/>
    <mergeCell ref="B61:I61"/>
    <mergeCell ref="B50:I50"/>
    <mergeCell ref="B51:I51"/>
    <mergeCell ref="B52:I52"/>
    <mergeCell ref="B53:I53"/>
    <mergeCell ref="B54:I54"/>
    <mergeCell ref="B55:I55"/>
    <mergeCell ref="B44:I44"/>
    <mergeCell ref="B45:I45"/>
    <mergeCell ref="B46:I46"/>
    <mergeCell ref="B47:I47"/>
    <mergeCell ref="B48:I48"/>
    <mergeCell ref="B49:I49"/>
    <mergeCell ref="B38:I38"/>
    <mergeCell ref="B39:I39"/>
    <mergeCell ref="B40:I40"/>
    <mergeCell ref="B41:I41"/>
    <mergeCell ref="B42:I42"/>
    <mergeCell ref="B43:I43"/>
    <mergeCell ref="B32:I32"/>
    <mergeCell ref="B33:I33"/>
    <mergeCell ref="B34:I34"/>
    <mergeCell ref="B35:I35"/>
    <mergeCell ref="B36:I36"/>
    <mergeCell ref="B37:I37"/>
    <mergeCell ref="B26:I26"/>
    <mergeCell ref="B27:I27"/>
    <mergeCell ref="B28:I28"/>
    <mergeCell ref="B29:I29"/>
    <mergeCell ref="B30:I30"/>
    <mergeCell ref="B31:I31"/>
    <mergeCell ref="A20:P20"/>
    <mergeCell ref="B21:I21"/>
    <mergeCell ref="B22:I22"/>
    <mergeCell ref="B23:I23"/>
    <mergeCell ref="B24:I24"/>
    <mergeCell ref="B25:I25"/>
    <mergeCell ref="A18:D18"/>
    <mergeCell ref="E18:J18"/>
    <mergeCell ref="M18:O18"/>
    <mergeCell ref="A19:E19"/>
    <mergeCell ref="F19:J19"/>
    <mergeCell ref="M19:O19"/>
    <mergeCell ref="A15:P15"/>
    <mergeCell ref="T15:V15"/>
    <mergeCell ref="A16:J16"/>
    <mergeCell ref="M16:O16"/>
    <mergeCell ref="T16:V16"/>
    <mergeCell ref="A17:F17"/>
    <mergeCell ref="G17:J17"/>
    <mergeCell ref="M17:O17"/>
    <mergeCell ref="A12:P12"/>
    <mergeCell ref="A13:E13"/>
    <mergeCell ref="F13:P13"/>
    <mergeCell ref="A14:E14"/>
    <mergeCell ref="F14:P14"/>
    <mergeCell ref="T14:V14"/>
    <mergeCell ref="T9:V9"/>
    <mergeCell ref="A10:D10"/>
    <mergeCell ref="E10:M10"/>
    <mergeCell ref="N10:P10"/>
    <mergeCell ref="A11:D11"/>
    <mergeCell ref="E11:M11"/>
    <mergeCell ref="N11:P11"/>
    <mergeCell ref="A1:P5"/>
    <mergeCell ref="A6:P6"/>
    <mergeCell ref="A7:P7"/>
    <mergeCell ref="A8:P8"/>
    <mergeCell ref="A9:P9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62" orientation="portrait" horizontalDpi="0" verticalDpi="0" r:id="rId1"/>
  <rowBreaks count="1" manualBreakCount="1">
    <brk id="84" max="1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2"/>
  <sheetViews>
    <sheetView tabSelected="1" view="pageBreakPreview" zoomScale="85" zoomScaleNormal="100" zoomScaleSheetLayoutView="85" workbookViewId="0">
      <selection activeCell="E25" sqref="E25"/>
    </sheetView>
  </sheetViews>
  <sheetFormatPr defaultColWidth="9.140625" defaultRowHeight="15" x14ac:dyDescent="0.25"/>
  <cols>
    <col min="1" max="1" width="15" style="155" bestFit="1" customWidth="1"/>
    <col min="2" max="2" width="36.7109375" style="159" bestFit="1" customWidth="1"/>
    <col min="3" max="3" width="13.42578125" style="156" bestFit="1" customWidth="1"/>
    <col min="4" max="4" width="7.42578125" style="157" bestFit="1" customWidth="1"/>
    <col min="5" max="5" width="8.140625" style="103" customWidth="1"/>
    <col min="6" max="6" width="14.5703125" style="158" customWidth="1"/>
    <col min="7" max="7" width="2.140625" style="103" bestFit="1" customWidth="1"/>
    <col min="8" max="8" width="8.140625" style="103" bestFit="1" customWidth="1"/>
    <col min="9" max="9" width="9.7109375" style="103" customWidth="1"/>
    <col min="10" max="10" width="5.42578125" style="103" customWidth="1"/>
    <col min="11" max="11" width="7.42578125" style="103" customWidth="1"/>
    <col min="12" max="12" width="14.140625" style="103" customWidth="1"/>
    <col min="13" max="13" width="2.140625" style="103" bestFit="1" customWidth="1"/>
    <col min="14" max="14" width="9" style="103" customWidth="1"/>
    <col min="15" max="15" width="3.7109375" style="103" bestFit="1" customWidth="1"/>
    <col min="16" max="16" width="12" style="103" customWidth="1"/>
    <col min="17" max="17" width="9.42578125" style="103" customWidth="1"/>
    <col min="18" max="18" width="3.7109375" style="103" bestFit="1" customWidth="1"/>
    <col min="19" max="19" width="13.85546875" style="103" customWidth="1"/>
    <col min="20" max="20" width="8.140625" style="103" bestFit="1" customWidth="1"/>
    <col min="21" max="21" width="3.7109375" style="103" bestFit="1" customWidth="1"/>
    <col min="22" max="22" width="10.85546875" style="103" customWidth="1"/>
    <col min="23" max="23" width="9.7109375" style="103" customWidth="1"/>
    <col min="24" max="24" width="5.42578125" style="103" customWidth="1"/>
    <col min="25" max="25" width="8.7109375" style="103" customWidth="1"/>
    <col min="26" max="26" width="9" style="103" customWidth="1"/>
    <col min="27" max="27" width="5.28515625" style="103" customWidth="1"/>
    <col min="28" max="29" width="8.85546875" style="103" customWidth="1"/>
    <col min="30" max="30" width="5.28515625" style="103" customWidth="1"/>
    <col min="31" max="31" width="9.85546875" style="103" customWidth="1"/>
    <col min="32" max="32" width="9.7109375" style="103" customWidth="1"/>
    <col min="33" max="33" width="5.5703125" style="103" customWidth="1"/>
    <col min="34" max="34" width="9.5703125" style="103" customWidth="1"/>
    <col min="35" max="35" width="11" style="103" customWidth="1"/>
    <col min="36" max="36" width="16.85546875" style="103" customWidth="1"/>
    <col min="37" max="16384" width="9.140625" style="103"/>
  </cols>
  <sheetData>
    <row r="1" spans="1:36" x14ac:dyDescent="0.25">
      <c r="A1" s="265"/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266"/>
      <c r="X1" s="266"/>
      <c r="Y1" s="266"/>
      <c r="Z1" s="266"/>
      <c r="AA1" s="266"/>
      <c r="AB1" s="266"/>
      <c r="AC1" s="266"/>
      <c r="AD1" s="266"/>
      <c r="AE1" s="266"/>
      <c r="AF1" s="266"/>
      <c r="AG1" s="266"/>
      <c r="AH1" s="266"/>
      <c r="AI1" s="266"/>
      <c r="AJ1" s="266"/>
    </row>
    <row r="2" spans="1:36" x14ac:dyDescent="0.25">
      <c r="A2" s="266"/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  <c r="X2" s="266"/>
      <c r="Y2" s="266"/>
      <c r="Z2" s="266"/>
      <c r="AA2" s="266"/>
      <c r="AB2" s="266"/>
      <c r="AC2" s="266"/>
      <c r="AD2" s="266"/>
      <c r="AE2" s="266"/>
      <c r="AF2" s="266"/>
      <c r="AG2" s="266"/>
      <c r="AH2" s="266"/>
      <c r="AI2" s="266"/>
      <c r="AJ2" s="266"/>
    </row>
    <row r="3" spans="1:36" x14ac:dyDescent="0.25">
      <c r="A3" s="266"/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66"/>
      <c r="R3" s="266"/>
      <c r="S3" s="266"/>
      <c r="T3" s="266"/>
      <c r="U3" s="266"/>
      <c r="V3" s="266"/>
      <c r="W3" s="266"/>
      <c r="X3" s="266"/>
      <c r="Y3" s="266"/>
      <c r="Z3" s="266"/>
      <c r="AA3" s="266"/>
      <c r="AB3" s="266"/>
      <c r="AC3" s="266"/>
      <c r="AD3" s="266"/>
      <c r="AE3" s="266"/>
      <c r="AF3" s="266"/>
      <c r="AG3" s="266"/>
      <c r="AH3" s="266"/>
      <c r="AI3" s="266"/>
      <c r="AJ3" s="266"/>
    </row>
    <row r="4" spans="1:36" x14ac:dyDescent="0.25">
      <c r="A4" s="266"/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  <c r="S4" s="266"/>
      <c r="T4" s="266"/>
      <c r="U4" s="266"/>
      <c r="V4" s="266"/>
      <c r="W4" s="266"/>
      <c r="X4" s="266"/>
      <c r="Y4" s="266"/>
      <c r="Z4" s="266"/>
      <c r="AA4" s="266"/>
      <c r="AB4" s="266"/>
      <c r="AC4" s="266"/>
      <c r="AD4" s="266"/>
      <c r="AE4" s="266"/>
      <c r="AF4" s="266"/>
      <c r="AG4" s="266"/>
      <c r="AH4" s="266"/>
      <c r="AI4" s="266"/>
      <c r="AJ4" s="266"/>
    </row>
    <row r="5" spans="1:36" x14ac:dyDescent="0.25">
      <c r="A5" s="266"/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6"/>
      <c r="T5" s="266"/>
      <c r="U5" s="266"/>
      <c r="V5" s="266"/>
      <c r="W5" s="266"/>
      <c r="X5" s="266"/>
      <c r="Y5" s="266"/>
      <c r="Z5" s="266"/>
      <c r="AA5" s="266"/>
      <c r="AB5" s="266"/>
      <c r="AC5" s="266"/>
      <c r="AD5" s="266"/>
      <c r="AE5" s="266"/>
      <c r="AF5" s="266"/>
      <c r="AG5" s="266"/>
      <c r="AH5" s="266"/>
      <c r="AI5" s="266"/>
      <c r="AJ5" s="266"/>
    </row>
    <row r="6" spans="1:36" x14ac:dyDescent="0.25">
      <c r="A6" s="266"/>
      <c r="B6" s="266"/>
      <c r="C6" s="266"/>
      <c r="D6" s="266"/>
      <c r="E6" s="266"/>
      <c r="F6" s="266"/>
      <c r="G6" s="266"/>
      <c r="H6" s="266"/>
      <c r="I6" s="266"/>
      <c r="J6" s="266"/>
      <c r="K6" s="266"/>
      <c r="L6" s="266"/>
      <c r="M6" s="266"/>
      <c r="N6" s="266"/>
      <c r="O6" s="266"/>
      <c r="P6" s="266"/>
      <c r="Q6" s="266"/>
      <c r="R6" s="266"/>
      <c r="S6" s="266"/>
      <c r="T6" s="266"/>
      <c r="U6" s="266"/>
      <c r="V6" s="266"/>
      <c r="W6" s="266"/>
      <c r="X6" s="266"/>
      <c r="Y6" s="266"/>
      <c r="Z6" s="266"/>
      <c r="AA6" s="266"/>
      <c r="AB6" s="266"/>
      <c r="AC6" s="266"/>
      <c r="AD6" s="266"/>
      <c r="AE6" s="266"/>
      <c r="AF6" s="266"/>
      <c r="AG6" s="266"/>
      <c r="AH6" s="266"/>
      <c r="AI6" s="266"/>
      <c r="AJ6" s="266"/>
    </row>
    <row r="7" spans="1:36" x14ac:dyDescent="0.25">
      <c r="A7" s="266"/>
      <c r="B7" s="266"/>
      <c r="C7" s="266"/>
      <c r="D7" s="266"/>
      <c r="E7" s="266"/>
      <c r="F7" s="266"/>
      <c r="G7" s="266"/>
      <c r="H7" s="266"/>
      <c r="I7" s="266"/>
      <c r="J7" s="266"/>
      <c r="K7" s="266"/>
      <c r="L7" s="266"/>
      <c r="M7" s="266"/>
      <c r="N7" s="266"/>
      <c r="O7" s="266"/>
      <c r="P7" s="266"/>
      <c r="Q7" s="266"/>
      <c r="R7" s="266"/>
      <c r="S7" s="266"/>
      <c r="T7" s="266"/>
      <c r="U7" s="266"/>
      <c r="V7" s="266"/>
      <c r="W7" s="266"/>
      <c r="X7" s="266"/>
      <c r="Y7" s="266"/>
      <c r="Z7" s="266"/>
      <c r="AA7" s="266"/>
      <c r="AB7" s="266"/>
      <c r="AC7" s="266"/>
      <c r="AD7" s="266"/>
      <c r="AE7" s="266"/>
      <c r="AF7" s="266"/>
      <c r="AG7" s="266"/>
      <c r="AH7" s="266"/>
      <c r="AI7" s="266"/>
      <c r="AJ7" s="266"/>
    </row>
    <row r="8" spans="1:36" ht="15.75" thickBot="1" x14ac:dyDescent="0.3">
      <c r="A8" s="267"/>
      <c r="B8" s="267"/>
      <c r="C8" s="267"/>
      <c r="D8" s="267"/>
      <c r="E8" s="267"/>
      <c r="F8" s="267"/>
      <c r="G8" s="267"/>
      <c r="H8" s="267"/>
      <c r="I8" s="267"/>
      <c r="J8" s="267"/>
      <c r="K8" s="267"/>
      <c r="L8" s="267"/>
      <c r="M8" s="267"/>
      <c r="N8" s="267"/>
      <c r="O8" s="267"/>
      <c r="P8" s="267"/>
      <c r="Q8" s="267"/>
      <c r="R8" s="267"/>
      <c r="S8" s="267"/>
      <c r="T8" s="267"/>
      <c r="U8" s="267"/>
      <c r="V8" s="267"/>
      <c r="W8" s="267"/>
      <c r="X8" s="267"/>
      <c r="Y8" s="267"/>
      <c r="Z8" s="267"/>
      <c r="AA8" s="267"/>
      <c r="AB8" s="267"/>
      <c r="AC8" s="267"/>
      <c r="AD8" s="267"/>
      <c r="AE8" s="267"/>
      <c r="AF8" s="267"/>
      <c r="AG8" s="267"/>
      <c r="AH8" s="267"/>
      <c r="AI8" s="267"/>
      <c r="AJ8" s="267"/>
    </row>
    <row r="9" spans="1:36" x14ac:dyDescent="0.25">
      <c r="A9" s="104"/>
      <c r="B9" s="160"/>
      <c r="C9" s="160"/>
      <c r="D9" s="105"/>
      <c r="E9" s="161"/>
      <c r="F9" s="161"/>
      <c r="G9" s="161"/>
      <c r="H9" s="161"/>
      <c r="I9" s="161"/>
      <c r="J9" s="161"/>
      <c r="K9" s="161"/>
      <c r="L9" s="161"/>
      <c r="M9" s="161"/>
      <c r="N9" s="161"/>
      <c r="O9" s="161"/>
      <c r="P9" s="161"/>
      <c r="Q9" s="161"/>
      <c r="R9" s="161"/>
      <c r="S9" s="161"/>
      <c r="T9" s="161"/>
      <c r="U9" s="161"/>
      <c r="V9" s="161"/>
      <c r="W9" s="161"/>
      <c r="X9" s="161"/>
      <c r="Y9" s="161"/>
      <c r="Z9" s="161"/>
      <c r="AA9" s="161"/>
      <c r="AB9" s="161"/>
      <c r="AC9" s="161"/>
      <c r="AD9" s="161"/>
      <c r="AE9" s="161"/>
      <c r="AF9" s="161"/>
      <c r="AG9" s="161"/>
      <c r="AH9" s="161"/>
      <c r="AI9" s="161"/>
      <c r="AJ9" s="162"/>
    </row>
    <row r="10" spans="1:36" ht="18.75" x14ac:dyDescent="0.25">
      <c r="A10" s="205" t="s">
        <v>137</v>
      </c>
      <c r="B10" s="205"/>
      <c r="C10" s="205"/>
      <c r="D10" s="205"/>
      <c r="E10" s="205"/>
      <c r="F10" s="205"/>
      <c r="G10" s="205"/>
      <c r="H10" s="205"/>
      <c r="I10" s="205"/>
      <c r="J10" s="205"/>
      <c r="K10" s="205"/>
      <c r="L10" s="205"/>
      <c r="M10" s="205"/>
      <c r="N10" s="205"/>
      <c r="O10" s="205"/>
      <c r="P10" s="205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4"/>
    </row>
    <row r="11" spans="1:36" x14ac:dyDescent="0.25">
      <c r="A11" s="199" t="s">
        <v>138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199"/>
      <c r="N11" s="199"/>
      <c r="O11" s="199"/>
      <c r="P11" s="199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/>
      <c r="AG11" s="163"/>
      <c r="AH11" s="163"/>
      <c r="AI11" s="163"/>
      <c r="AJ11" s="164"/>
    </row>
    <row r="12" spans="1:36" x14ac:dyDescent="0.25">
      <c r="A12" s="210"/>
      <c r="B12" s="210"/>
      <c r="C12" s="210"/>
      <c r="D12" s="210"/>
      <c r="E12" s="210"/>
      <c r="F12" s="210"/>
      <c r="G12" s="210"/>
      <c r="H12" s="210"/>
      <c r="I12" s="210"/>
      <c r="J12" s="210"/>
      <c r="K12" s="210"/>
      <c r="L12" s="210"/>
      <c r="M12" s="210"/>
      <c r="N12" s="210"/>
      <c r="O12" s="210"/>
      <c r="P12" s="210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4"/>
    </row>
    <row r="13" spans="1:36" x14ac:dyDescent="0.25">
      <c r="A13" s="204" t="s">
        <v>98</v>
      </c>
      <c r="B13" s="204"/>
      <c r="C13" s="204"/>
      <c r="D13" s="204"/>
      <c r="E13" s="207" t="s">
        <v>99</v>
      </c>
      <c r="F13" s="207"/>
      <c r="G13" s="207"/>
      <c r="H13" s="207"/>
      <c r="I13" s="207"/>
      <c r="J13" s="207"/>
      <c r="K13" s="207"/>
      <c r="L13" s="207"/>
      <c r="M13" s="207"/>
      <c r="N13" s="208" t="s">
        <v>101</v>
      </c>
      <c r="O13" s="208"/>
      <c r="P13" s="208"/>
      <c r="Q13" s="163"/>
      <c r="R13" s="163"/>
      <c r="S13" s="163"/>
      <c r="T13" s="163"/>
      <c r="U13" s="163"/>
      <c r="V13" s="163"/>
      <c r="W13" s="163"/>
      <c r="X13" s="163"/>
      <c r="Y13" s="163"/>
      <c r="Z13" s="163"/>
      <c r="AA13" s="163"/>
      <c r="AB13" s="163"/>
      <c r="AC13" s="163"/>
      <c r="AD13" s="163"/>
      <c r="AE13" s="163"/>
      <c r="AF13" s="163"/>
      <c r="AG13" s="163"/>
      <c r="AH13" s="163"/>
      <c r="AI13" s="163"/>
      <c r="AJ13" s="164"/>
    </row>
    <row r="14" spans="1:36" ht="30" customHeight="1" x14ac:dyDescent="0.25">
      <c r="A14" s="206" t="s">
        <v>115</v>
      </c>
      <c r="B14" s="206"/>
      <c r="C14" s="206"/>
      <c r="D14" s="206"/>
      <c r="E14" s="206" t="s">
        <v>116</v>
      </c>
      <c r="F14" s="206"/>
      <c r="G14" s="206"/>
      <c r="H14" s="206"/>
      <c r="I14" s="206"/>
      <c r="J14" s="206"/>
      <c r="K14" s="206"/>
      <c r="L14" s="206"/>
      <c r="M14" s="206"/>
      <c r="N14" s="209" t="s">
        <v>100</v>
      </c>
      <c r="O14" s="209"/>
      <c r="P14" s="209"/>
      <c r="Q14" s="163"/>
      <c r="R14" s="163"/>
      <c r="S14" s="163"/>
      <c r="T14" s="163"/>
      <c r="U14" s="163"/>
      <c r="V14" s="163"/>
      <c r="W14" s="163"/>
      <c r="X14" s="163"/>
      <c r="Y14" s="163"/>
      <c r="Z14" s="163"/>
      <c r="AA14" s="163"/>
      <c r="AB14" s="163"/>
      <c r="AC14" s="163"/>
      <c r="AD14" s="163"/>
      <c r="AE14" s="163"/>
      <c r="AF14" s="163"/>
      <c r="AG14" s="163"/>
      <c r="AH14" s="163"/>
      <c r="AI14" s="163"/>
      <c r="AJ14" s="164"/>
    </row>
    <row r="15" spans="1:36" x14ac:dyDescent="0.25">
      <c r="A15" s="210"/>
      <c r="B15" s="210"/>
      <c r="C15" s="210"/>
      <c r="D15" s="210"/>
      <c r="E15" s="210"/>
      <c r="F15" s="210"/>
      <c r="G15" s="210"/>
      <c r="H15" s="210"/>
      <c r="I15" s="210"/>
      <c r="J15" s="210"/>
      <c r="K15" s="210"/>
      <c r="L15" s="210"/>
      <c r="M15" s="210"/>
      <c r="N15" s="210"/>
      <c r="O15" s="210"/>
      <c r="P15" s="210"/>
      <c r="Q15" s="163"/>
      <c r="R15" s="163"/>
      <c r="S15" s="163"/>
      <c r="T15" s="163"/>
      <c r="U15" s="163"/>
      <c r="V15" s="163"/>
      <c r="W15" s="163"/>
      <c r="X15" s="163"/>
      <c r="Y15" s="163"/>
      <c r="Z15" s="163"/>
      <c r="AA15" s="163"/>
      <c r="AB15" s="163"/>
      <c r="AC15" s="163"/>
      <c r="AD15" s="163"/>
      <c r="AE15" s="163"/>
      <c r="AF15" s="163"/>
      <c r="AG15" s="163"/>
      <c r="AH15" s="163"/>
      <c r="AI15" s="163"/>
      <c r="AJ15" s="164"/>
    </row>
    <row r="16" spans="1:36" x14ac:dyDescent="0.25">
      <c r="A16" s="204" t="s">
        <v>104</v>
      </c>
      <c r="B16" s="204"/>
      <c r="C16" s="204"/>
      <c r="D16" s="204"/>
      <c r="E16" s="204"/>
      <c r="F16" s="207" t="s">
        <v>102</v>
      </c>
      <c r="G16" s="207"/>
      <c r="H16" s="207"/>
      <c r="I16" s="207"/>
      <c r="J16" s="207"/>
      <c r="K16" s="207"/>
      <c r="L16" s="207"/>
      <c r="M16" s="207"/>
      <c r="N16" s="207"/>
      <c r="O16" s="207"/>
      <c r="P16" s="207"/>
      <c r="Q16" s="163"/>
      <c r="R16" s="163"/>
      <c r="S16" s="163"/>
      <c r="T16" s="163"/>
      <c r="U16" s="163"/>
      <c r="V16" s="163"/>
      <c r="W16" s="163"/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4"/>
    </row>
    <row r="17" spans="1:36" x14ac:dyDescent="0.25">
      <c r="A17" s="203" t="s">
        <v>105</v>
      </c>
      <c r="B17" s="203"/>
      <c r="C17" s="203"/>
      <c r="D17" s="203"/>
      <c r="E17" s="203"/>
      <c r="F17" s="200" t="s">
        <v>103</v>
      </c>
      <c r="G17" s="200"/>
      <c r="H17" s="200"/>
      <c r="I17" s="200"/>
      <c r="J17" s="200"/>
      <c r="K17" s="200"/>
      <c r="L17" s="200"/>
      <c r="M17" s="200"/>
      <c r="N17" s="200"/>
      <c r="O17" s="200"/>
      <c r="P17" s="200"/>
      <c r="Q17" s="163"/>
      <c r="R17" s="163"/>
      <c r="S17" s="163"/>
      <c r="T17" s="163"/>
      <c r="U17" s="163"/>
      <c r="V17" s="163"/>
      <c r="W17" s="163"/>
      <c r="X17" s="163"/>
      <c r="Y17" s="163"/>
      <c r="Z17" s="163"/>
      <c r="AA17" s="163"/>
      <c r="AB17" s="163"/>
      <c r="AC17" s="163"/>
      <c r="AD17" s="163"/>
      <c r="AE17" s="163"/>
      <c r="AF17" s="163"/>
      <c r="AG17" s="163"/>
      <c r="AH17" s="163"/>
      <c r="AI17" s="163"/>
      <c r="AJ17" s="164"/>
    </row>
    <row r="18" spans="1:36" x14ac:dyDescent="0.25">
      <c r="A18" s="210"/>
      <c r="B18" s="210"/>
      <c r="C18" s="210"/>
      <c r="D18" s="210"/>
      <c r="E18" s="210"/>
      <c r="F18" s="210"/>
      <c r="G18" s="210"/>
      <c r="H18" s="210"/>
      <c r="I18" s="210"/>
      <c r="J18" s="210"/>
      <c r="K18" s="210"/>
      <c r="L18" s="210"/>
      <c r="M18" s="210"/>
      <c r="N18" s="210"/>
      <c r="O18" s="210"/>
      <c r="P18" s="210"/>
      <c r="Q18" s="163"/>
      <c r="R18" s="163"/>
      <c r="S18" s="163"/>
      <c r="T18" s="163"/>
      <c r="U18" s="163"/>
      <c r="V18" s="163"/>
      <c r="W18" s="163"/>
      <c r="X18" s="163"/>
      <c r="Y18" s="163"/>
      <c r="Z18" s="163"/>
      <c r="AA18" s="163"/>
      <c r="AB18" s="163"/>
      <c r="AC18" s="163"/>
      <c r="AD18" s="163"/>
      <c r="AE18" s="163"/>
      <c r="AF18" s="163"/>
      <c r="AG18" s="163"/>
      <c r="AH18" s="163"/>
      <c r="AI18" s="163"/>
      <c r="AJ18" s="164"/>
    </row>
    <row r="19" spans="1:36" x14ac:dyDescent="0.25">
      <c r="A19" s="210"/>
      <c r="B19" s="210"/>
      <c r="C19" s="210"/>
      <c r="D19" s="210"/>
      <c r="E19" s="210"/>
      <c r="F19" s="210"/>
      <c r="G19" s="210"/>
      <c r="H19" s="210"/>
      <c r="I19" s="163"/>
      <c r="J19" s="163"/>
      <c r="K19" s="163"/>
      <c r="L19" s="163"/>
      <c r="M19" s="163"/>
      <c r="N19" s="163"/>
      <c r="O19" s="163"/>
      <c r="P19" s="163"/>
      <c r="Q19" s="163"/>
      <c r="R19" s="163"/>
      <c r="S19" s="163"/>
      <c r="T19" s="163"/>
      <c r="U19" s="163"/>
      <c r="V19" s="163"/>
      <c r="W19" s="163"/>
      <c r="X19" s="163"/>
      <c r="Y19" s="163"/>
      <c r="Z19" s="163"/>
      <c r="AA19" s="163"/>
      <c r="AB19" s="163"/>
      <c r="AC19" s="163"/>
      <c r="AD19" s="163"/>
      <c r="AE19" s="163"/>
      <c r="AF19" s="163"/>
      <c r="AG19" s="163"/>
      <c r="AH19" s="163"/>
      <c r="AI19" s="163"/>
      <c r="AJ19" s="164"/>
    </row>
    <row r="20" spans="1:36" ht="15.75" customHeight="1" x14ac:dyDescent="0.25">
      <c r="A20" s="258"/>
      <c r="B20" s="259"/>
      <c r="C20" s="260"/>
      <c r="D20" s="107"/>
      <c r="E20" s="261" t="s">
        <v>117</v>
      </c>
      <c r="F20" s="261"/>
      <c r="G20" s="261"/>
      <c r="H20" s="261"/>
      <c r="I20" s="261"/>
      <c r="J20" s="261"/>
      <c r="K20" s="261"/>
      <c r="L20" s="261"/>
      <c r="M20" s="261"/>
      <c r="N20" s="261"/>
      <c r="O20" s="261"/>
      <c r="P20" s="261"/>
      <c r="Q20" s="261"/>
      <c r="R20" s="261"/>
      <c r="S20" s="261"/>
      <c r="T20" s="261"/>
      <c r="U20" s="261"/>
      <c r="V20" s="261"/>
      <c r="W20" s="261"/>
      <c r="X20" s="261"/>
      <c r="Y20" s="261"/>
      <c r="Z20" s="261"/>
      <c r="AA20" s="261"/>
      <c r="AB20" s="261"/>
      <c r="AC20" s="261"/>
      <c r="AD20" s="261"/>
      <c r="AE20" s="261"/>
      <c r="AF20" s="261"/>
      <c r="AG20" s="261"/>
      <c r="AH20" s="261"/>
      <c r="AI20" s="108"/>
      <c r="AJ20" s="227" t="s">
        <v>118</v>
      </c>
    </row>
    <row r="21" spans="1:36" ht="27.75" customHeight="1" x14ac:dyDescent="0.25">
      <c r="A21" s="109" t="s">
        <v>119</v>
      </c>
      <c r="B21" s="110" t="s">
        <v>120</v>
      </c>
      <c r="C21" s="111" t="s">
        <v>121</v>
      </c>
      <c r="D21" s="112" t="s">
        <v>122</v>
      </c>
      <c r="E21" s="113" t="s">
        <v>123</v>
      </c>
      <c r="F21" s="114" t="s">
        <v>124</v>
      </c>
      <c r="G21" s="115">
        <v>1</v>
      </c>
      <c r="H21" s="116" t="s">
        <v>123</v>
      </c>
      <c r="I21" s="116" t="s">
        <v>124</v>
      </c>
      <c r="J21" s="117">
        <f>+G21+1</f>
        <v>2</v>
      </c>
      <c r="K21" s="118" t="s">
        <v>123</v>
      </c>
      <c r="L21" s="118" t="s">
        <v>124</v>
      </c>
      <c r="M21" s="119">
        <f>+J21+1</f>
        <v>3</v>
      </c>
      <c r="N21" s="120" t="s">
        <v>123</v>
      </c>
      <c r="O21" s="120" t="s">
        <v>124</v>
      </c>
      <c r="P21" s="121">
        <f>+M21+1</f>
        <v>4</v>
      </c>
      <c r="Q21" s="122" t="s">
        <v>123</v>
      </c>
      <c r="R21" s="122" t="s">
        <v>124</v>
      </c>
      <c r="S21" s="123">
        <f>+P21+1</f>
        <v>5</v>
      </c>
      <c r="T21" s="124" t="s">
        <v>123</v>
      </c>
      <c r="U21" s="124" t="s">
        <v>124</v>
      </c>
      <c r="V21" s="125">
        <f>+S21+1</f>
        <v>6</v>
      </c>
      <c r="W21" s="126" t="s">
        <v>123</v>
      </c>
      <c r="X21" s="126" t="s">
        <v>124</v>
      </c>
      <c r="Y21" s="127">
        <f>+V21+1</f>
        <v>7</v>
      </c>
      <c r="Z21" s="128" t="s">
        <v>123</v>
      </c>
      <c r="AA21" s="128" t="s">
        <v>124</v>
      </c>
      <c r="AB21" s="129">
        <f>+Y21+1</f>
        <v>8</v>
      </c>
      <c r="AC21" s="113" t="s">
        <v>123</v>
      </c>
      <c r="AD21" s="113" t="s">
        <v>124</v>
      </c>
      <c r="AE21" s="130">
        <f>+AB21+1</f>
        <v>9</v>
      </c>
      <c r="AF21" s="116" t="s">
        <v>123</v>
      </c>
      <c r="AG21" s="116" t="s">
        <v>124</v>
      </c>
      <c r="AH21" s="117">
        <f>+AE21+1</f>
        <v>10</v>
      </c>
      <c r="AI21" s="131" t="s">
        <v>123</v>
      </c>
      <c r="AJ21" s="228"/>
    </row>
    <row r="22" spans="1:36" x14ac:dyDescent="0.25">
      <c r="A22" s="132" t="s">
        <v>125</v>
      </c>
      <c r="B22" s="110" t="str">
        <f>'PO - REFERENCIAL'!B101:I101</f>
        <v>INICIO E APOIO DE OBRA</v>
      </c>
      <c r="C22" s="133">
        <f>'PO -  FORNECEDOR'!P101</f>
        <v>0</v>
      </c>
      <c r="D22" s="134" t="e">
        <f t="shared" ref="D22:D32" si="0">C22/$C$33</f>
        <v>#DIV/0!</v>
      </c>
      <c r="E22" s="165">
        <v>1</v>
      </c>
      <c r="F22" s="243">
        <f t="shared" ref="F22:F32" si="1">E22*C22</f>
        <v>0</v>
      </c>
      <c r="G22" s="243"/>
      <c r="H22" s="165">
        <v>0</v>
      </c>
      <c r="I22" s="241">
        <f t="shared" ref="I22:I32" si="2">H22*C22</f>
        <v>0</v>
      </c>
      <c r="J22" s="241"/>
      <c r="K22" s="165">
        <v>0</v>
      </c>
      <c r="L22" s="244">
        <f t="shared" ref="L22:L32" si="3">K22*C22</f>
        <v>0</v>
      </c>
      <c r="M22" s="245"/>
      <c r="N22" s="165">
        <v>0</v>
      </c>
      <c r="O22" s="246">
        <f t="shared" ref="O22:O32" si="4">N22*C22</f>
        <v>0</v>
      </c>
      <c r="P22" s="246"/>
      <c r="Q22" s="165">
        <v>0</v>
      </c>
      <c r="R22" s="231">
        <f t="shared" ref="R22:R32" si="5">Q22*C22</f>
        <v>0</v>
      </c>
      <c r="S22" s="232"/>
      <c r="T22" s="165">
        <v>0</v>
      </c>
      <c r="U22" s="233">
        <f t="shared" ref="U22:U32" si="6">T22*C22</f>
        <v>0</v>
      </c>
      <c r="V22" s="234"/>
      <c r="W22" s="166">
        <v>0</v>
      </c>
      <c r="X22" s="235">
        <f t="shared" ref="X22:X32" si="7">W22*C22</f>
        <v>0</v>
      </c>
      <c r="Y22" s="236"/>
      <c r="Z22" s="165">
        <v>0</v>
      </c>
      <c r="AA22" s="237">
        <f t="shared" ref="AA22:AA32" si="8">Z22*C22</f>
        <v>0</v>
      </c>
      <c r="AB22" s="238"/>
      <c r="AC22" s="165">
        <v>0</v>
      </c>
      <c r="AD22" s="239">
        <f t="shared" ref="AD22:AD32" si="9">AC22*C22</f>
        <v>0</v>
      </c>
      <c r="AE22" s="240"/>
      <c r="AF22" s="165">
        <v>0</v>
      </c>
      <c r="AG22" s="241">
        <f t="shared" ref="AG22:AG32" si="10">AF22*C22</f>
        <v>0</v>
      </c>
      <c r="AH22" s="242"/>
      <c r="AI22" s="143">
        <f>E22+H22+K22+N22+Q22+T22+W22+Z22+AC22+AF22</f>
        <v>1</v>
      </c>
      <c r="AJ22" s="144">
        <f>F22+I22+L22+O22+R22+U22+X22+AA22+AD22+AG22</f>
        <v>0</v>
      </c>
    </row>
    <row r="23" spans="1:36" x14ac:dyDescent="0.25">
      <c r="A23" s="132" t="s">
        <v>126</v>
      </c>
      <c r="B23" s="110" t="str">
        <f>'PO - REFERENCIAL'!B102:I102</f>
        <v>INFRAESTRUTURA</v>
      </c>
      <c r="C23" s="133">
        <f>'PO -  FORNECEDOR'!P102</f>
        <v>0</v>
      </c>
      <c r="D23" s="134" t="e">
        <f t="shared" si="0"/>
        <v>#DIV/0!</v>
      </c>
      <c r="E23" s="165">
        <v>0.5</v>
      </c>
      <c r="F23" s="243">
        <f t="shared" si="1"/>
        <v>0</v>
      </c>
      <c r="G23" s="243"/>
      <c r="H23" s="165">
        <v>0.5</v>
      </c>
      <c r="I23" s="241">
        <f t="shared" si="2"/>
        <v>0</v>
      </c>
      <c r="J23" s="241"/>
      <c r="K23" s="165">
        <v>0</v>
      </c>
      <c r="L23" s="244">
        <f t="shared" si="3"/>
        <v>0</v>
      </c>
      <c r="M23" s="245"/>
      <c r="N23" s="165">
        <v>0</v>
      </c>
      <c r="O23" s="246">
        <f t="shared" si="4"/>
        <v>0</v>
      </c>
      <c r="P23" s="246"/>
      <c r="Q23" s="165">
        <v>0</v>
      </c>
      <c r="R23" s="231">
        <f t="shared" si="5"/>
        <v>0</v>
      </c>
      <c r="S23" s="232"/>
      <c r="T23" s="165">
        <v>0</v>
      </c>
      <c r="U23" s="233">
        <f t="shared" si="6"/>
        <v>0</v>
      </c>
      <c r="V23" s="234"/>
      <c r="W23" s="165">
        <v>0</v>
      </c>
      <c r="X23" s="235">
        <f t="shared" si="7"/>
        <v>0</v>
      </c>
      <c r="Y23" s="236"/>
      <c r="Z23" s="165">
        <v>0</v>
      </c>
      <c r="AA23" s="237">
        <f t="shared" si="8"/>
        <v>0</v>
      </c>
      <c r="AB23" s="238"/>
      <c r="AC23" s="165">
        <v>0</v>
      </c>
      <c r="AD23" s="239">
        <f t="shared" si="9"/>
        <v>0</v>
      </c>
      <c r="AE23" s="240"/>
      <c r="AF23" s="165">
        <v>0</v>
      </c>
      <c r="AG23" s="241">
        <f t="shared" si="10"/>
        <v>0</v>
      </c>
      <c r="AH23" s="242"/>
      <c r="AI23" s="143">
        <f t="shared" ref="AI23:AJ33" si="11">E23+H23+K23+N23+Q23+T23+W23+Z23+AC23+AF23</f>
        <v>1</v>
      </c>
      <c r="AJ23" s="144">
        <f t="shared" si="11"/>
        <v>0</v>
      </c>
    </row>
    <row r="24" spans="1:36" x14ac:dyDescent="0.25">
      <c r="A24" s="132" t="s">
        <v>127</v>
      </c>
      <c r="B24" s="110" t="str">
        <f>'PO - REFERENCIAL'!B103:I103</f>
        <v>IMPERMEABILIZAÇÃO</v>
      </c>
      <c r="C24" s="133">
        <f>'PO -  FORNECEDOR'!P103</f>
        <v>0</v>
      </c>
      <c r="D24" s="134" t="e">
        <f t="shared" si="0"/>
        <v>#DIV/0!</v>
      </c>
      <c r="E24" s="165">
        <v>0</v>
      </c>
      <c r="F24" s="243">
        <f t="shared" si="1"/>
        <v>0</v>
      </c>
      <c r="G24" s="243"/>
      <c r="H24" s="165">
        <v>0.3</v>
      </c>
      <c r="I24" s="241">
        <f t="shared" si="2"/>
        <v>0</v>
      </c>
      <c r="J24" s="241"/>
      <c r="K24" s="165">
        <v>0.7</v>
      </c>
      <c r="L24" s="244">
        <f t="shared" si="3"/>
        <v>0</v>
      </c>
      <c r="M24" s="245"/>
      <c r="N24" s="165">
        <v>0</v>
      </c>
      <c r="O24" s="246">
        <f t="shared" si="4"/>
        <v>0</v>
      </c>
      <c r="P24" s="246"/>
      <c r="Q24" s="165">
        <v>0</v>
      </c>
      <c r="R24" s="231">
        <f t="shared" si="5"/>
        <v>0</v>
      </c>
      <c r="S24" s="232"/>
      <c r="T24" s="165">
        <v>0</v>
      </c>
      <c r="U24" s="233">
        <f t="shared" si="6"/>
        <v>0</v>
      </c>
      <c r="V24" s="234"/>
      <c r="W24" s="165">
        <v>0</v>
      </c>
      <c r="X24" s="235">
        <f t="shared" si="7"/>
        <v>0</v>
      </c>
      <c r="Y24" s="236"/>
      <c r="Z24" s="165">
        <v>0</v>
      </c>
      <c r="AA24" s="237">
        <f t="shared" si="8"/>
        <v>0</v>
      </c>
      <c r="AB24" s="238"/>
      <c r="AC24" s="165">
        <v>0</v>
      </c>
      <c r="AD24" s="239">
        <f t="shared" si="9"/>
        <v>0</v>
      </c>
      <c r="AE24" s="240"/>
      <c r="AF24" s="165">
        <v>0</v>
      </c>
      <c r="AG24" s="241">
        <f t="shared" si="10"/>
        <v>0</v>
      </c>
      <c r="AH24" s="242"/>
      <c r="AI24" s="143">
        <f t="shared" si="11"/>
        <v>1</v>
      </c>
      <c r="AJ24" s="144">
        <f t="shared" si="11"/>
        <v>0</v>
      </c>
    </row>
    <row r="25" spans="1:36" x14ac:dyDescent="0.25">
      <c r="A25" s="132" t="s">
        <v>128</v>
      </c>
      <c r="B25" s="110" t="str">
        <f>'PO - REFERENCIAL'!B104:I104</f>
        <v>SUPERESTRUTURA</v>
      </c>
      <c r="C25" s="133">
        <f>'PO -  FORNECEDOR'!P104</f>
        <v>0</v>
      </c>
      <c r="D25" s="134" t="e">
        <f t="shared" si="0"/>
        <v>#DIV/0!</v>
      </c>
      <c r="E25" s="165">
        <v>0</v>
      </c>
      <c r="F25" s="243">
        <f t="shared" si="1"/>
        <v>0</v>
      </c>
      <c r="G25" s="243"/>
      <c r="H25" s="165">
        <v>0</v>
      </c>
      <c r="I25" s="241">
        <f t="shared" si="2"/>
        <v>0</v>
      </c>
      <c r="J25" s="241"/>
      <c r="K25" s="165">
        <v>0.3</v>
      </c>
      <c r="L25" s="244">
        <f t="shared" si="3"/>
        <v>0</v>
      </c>
      <c r="M25" s="245"/>
      <c r="N25" s="165">
        <v>0.7</v>
      </c>
      <c r="O25" s="246">
        <f t="shared" si="4"/>
        <v>0</v>
      </c>
      <c r="P25" s="246"/>
      <c r="Q25" s="165">
        <v>0</v>
      </c>
      <c r="R25" s="231">
        <f t="shared" si="5"/>
        <v>0</v>
      </c>
      <c r="S25" s="232"/>
      <c r="T25" s="165">
        <v>0</v>
      </c>
      <c r="U25" s="233">
        <f t="shared" si="6"/>
        <v>0</v>
      </c>
      <c r="V25" s="234"/>
      <c r="W25" s="165">
        <v>0</v>
      </c>
      <c r="X25" s="235">
        <f t="shared" si="7"/>
        <v>0</v>
      </c>
      <c r="Y25" s="236"/>
      <c r="Z25" s="165">
        <v>0</v>
      </c>
      <c r="AA25" s="237">
        <f t="shared" si="8"/>
        <v>0</v>
      </c>
      <c r="AB25" s="238"/>
      <c r="AC25" s="165">
        <v>0</v>
      </c>
      <c r="AD25" s="239">
        <f t="shared" si="9"/>
        <v>0</v>
      </c>
      <c r="AE25" s="240"/>
      <c r="AF25" s="165">
        <v>0</v>
      </c>
      <c r="AG25" s="241">
        <f t="shared" si="10"/>
        <v>0</v>
      </c>
      <c r="AH25" s="242"/>
      <c r="AI25" s="143">
        <f t="shared" si="11"/>
        <v>1</v>
      </c>
      <c r="AJ25" s="144">
        <f t="shared" si="11"/>
        <v>0</v>
      </c>
    </row>
    <row r="26" spans="1:36" x14ac:dyDescent="0.25">
      <c r="A26" s="132" t="s">
        <v>129</v>
      </c>
      <c r="B26" s="110" t="str">
        <f>'PO - REFERENCIAL'!B105:I105</f>
        <v>ALVENARIA E ELEMENTOS DIVISORES</v>
      </c>
      <c r="C26" s="133">
        <f>'PO -  FORNECEDOR'!P105</f>
        <v>0</v>
      </c>
      <c r="D26" s="134" t="e">
        <f t="shared" si="0"/>
        <v>#DIV/0!</v>
      </c>
      <c r="E26" s="165">
        <v>0</v>
      </c>
      <c r="F26" s="243">
        <f t="shared" si="1"/>
        <v>0</v>
      </c>
      <c r="G26" s="243"/>
      <c r="H26" s="165">
        <v>0.3</v>
      </c>
      <c r="I26" s="241">
        <f t="shared" si="2"/>
        <v>0</v>
      </c>
      <c r="J26" s="241"/>
      <c r="K26" s="165">
        <v>0.3</v>
      </c>
      <c r="L26" s="244">
        <f t="shared" si="3"/>
        <v>0</v>
      </c>
      <c r="M26" s="245"/>
      <c r="N26" s="165">
        <v>0.4</v>
      </c>
      <c r="O26" s="246">
        <f t="shared" si="4"/>
        <v>0</v>
      </c>
      <c r="P26" s="246"/>
      <c r="Q26" s="165">
        <v>0</v>
      </c>
      <c r="R26" s="231">
        <f t="shared" si="5"/>
        <v>0</v>
      </c>
      <c r="S26" s="232"/>
      <c r="T26" s="165">
        <v>0</v>
      </c>
      <c r="U26" s="233">
        <f t="shared" si="6"/>
        <v>0</v>
      </c>
      <c r="V26" s="234"/>
      <c r="W26" s="165">
        <v>0</v>
      </c>
      <c r="X26" s="235">
        <f t="shared" si="7"/>
        <v>0</v>
      </c>
      <c r="Y26" s="236"/>
      <c r="Z26" s="165">
        <v>0</v>
      </c>
      <c r="AA26" s="237">
        <f t="shared" si="8"/>
        <v>0</v>
      </c>
      <c r="AB26" s="238"/>
      <c r="AC26" s="165">
        <v>0</v>
      </c>
      <c r="AD26" s="239">
        <f t="shared" si="9"/>
        <v>0</v>
      </c>
      <c r="AE26" s="240"/>
      <c r="AF26" s="165">
        <v>0</v>
      </c>
      <c r="AG26" s="241">
        <f t="shared" si="10"/>
        <v>0</v>
      </c>
      <c r="AH26" s="242"/>
      <c r="AI26" s="143">
        <f t="shared" si="11"/>
        <v>1</v>
      </c>
      <c r="AJ26" s="144">
        <f t="shared" si="11"/>
        <v>0</v>
      </c>
    </row>
    <row r="27" spans="1:36" x14ac:dyDescent="0.25">
      <c r="A27" s="132" t="s">
        <v>130</v>
      </c>
      <c r="B27" s="110" t="str">
        <f>'PO - REFERENCIAL'!B106:I106</f>
        <v>PISOS E REVESTIMENTOS</v>
      </c>
      <c r="C27" s="133">
        <f>'PO -  FORNECEDOR'!P106</f>
        <v>0</v>
      </c>
      <c r="D27" s="134" t="e">
        <f t="shared" si="0"/>
        <v>#DIV/0!</v>
      </c>
      <c r="E27" s="165">
        <v>0</v>
      </c>
      <c r="F27" s="243">
        <f t="shared" si="1"/>
        <v>0</v>
      </c>
      <c r="G27" s="243"/>
      <c r="H27" s="165">
        <v>0.1</v>
      </c>
      <c r="I27" s="241">
        <f t="shared" si="2"/>
        <v>0</v>
      </c>
      <c r="J27" s="241"/>
      <c r="K27" s="165">
        <v>0.4</v>
      </c>
      <c r="L27" s="244">
        <f t="shared" si="3"/>
        <v>0</v>
      </c>
      <c r="M27" s="245"/>
      <c r="N27" s="165">
        <v>0.5</v>
      </c>
      <c r="O27" s="246">
        <f t="shared" si="4"/>
        <v>0</v>
      </c>
      <c r="P27" s="246"/>
      <c r="Q27" s="165">
        <v>0</v>
      </c>
      <c r="R27" s="231">
        <f t="shared" si="5"/>
        <v>0</v>
      </c>
      <c r="S27" s="232"/>
      <c r="T27" s="165">
        <v>0</v>
      </c>
      <c r="U27" s="233">
        <f t="shared" si="6"/>
        <v>0</v>
      </c>
      <c r="V27" s="234"/>
      <c r="W27" s="165">
        <v>0</v>
      </c>
      <c r="X27" s="235">
        <f t="shared" si="7"/>
        <v>0</v>
      </c>
      <c r="Y27" s="236"/>
      <c r="Z27" s="165">
        <v>0</v>
      </c>
      <c r="AA27" s="237">
        <f t="shared" si="8"/>
        <v>0</v>
      </c>
      <c r="AB27" s="238"/>
      <c r="AC27" s="165">
        <v>0</v>
      </c>
      <c r="AD27" s="239">
        <f t="shared" si="9"/>
        <v>0</v>
      </c>
      <c r="AE27" s="240"/>
      <c r="AF27" s="165">
        <v>0</v>
      </c>
      <c r="AG27" s="241">
        <f t="shared" si="10"/>
        <v>0</v>
      </c>
      <c r="AH27" s="242"/>
      <c r="AI27" s="143">
        <f t="shared" si="11"/>
        <v>1</v>
      </c>
      <c r="AJ27" s="144">
        <f t="shared" si="11"/>
        <v>0</v>
      </c>
    </row>
    <row r="28" spans="1:36" x14ac:dyDescent="0.25">
      <c r="A28" s="132" t="s">
        <v>131</v>
      </c>
      <c r="B28" s="110" t="str">
        <f>'PO - REFERENCIAL'!B107:I107</f>
        <v>SISTEMA DE COBERTURA</v>
      </c>
      <c r="C28" s="133">
        <f>'PO -  FORNECEDOR'!P107</f>
        <v>0</v>
      </c>
      <c r="D28" s="134" t="e">
        <f t="shared" si="0"/>
        <v>#DIV/0!</v>
      </c>
      <c r="E28" s="165">
        <v>0</v>
      </c>
      <c r="F28" s="243">
        <f t="shared" si="1"/>
        <v>0</v>
      </c>
      <c r="G28" s="243"/>
      <c r="H28" s="165">
        <v>0.1</v>
      </c>
      <c r="I28" s="241">
        <f t="shared" si="2"/>
        <v>0</v>
      </c>
      <c r="J28" s="241"/>
      <c r="K28" s="165">
        <v>0.2</v>
      </c>
      <c r="L28" s="244">
        <f t="shared" si="3"/>
        <v>0</v>
      </c>
      <c r="M28" s="245"/>
      <c r="N28" s="165">
        <v>0.7</v>
      </c>
      <c r="O28" s="246">
        <f t="shared" si="4"/>
        <v>0</v>
      </c>
      <c r="P28" s="246"/>
      <c r="Q28" s="165">
        <v>0</v>
      </c>
      <c r="R28" s="231">
        <f t="shared" si="5"/>
        <v>0</v>
      </c>
      <c r="S28" s="232"/>
      <c r="T28" s="165">
        <v>0</v>
      </c>
      <c r="U28" s="233">
        <f t="shared" si="6"/>
        <v>0</v>
      </c>
      <c r="V28" s="234"/>
      <c r="W28" s="165">
        <v>0</v>
      </c>
      <c r="X28" s="235">
        <f t="shared" si="7"/>
        <v>0</v>
      </c>
      <c r="Y28" s="236"/>
      <c r="Z28" s="165">
        <v>0</v>
      </c>
      <c r="AA28" s="237">
        <f t="shared" si="8"/>
        <v>0</v>
      </c>
      <c r="AB28" s="238"/>
      <c r="AC28" s="165">
        <v>0</v>
      </c>
      <c r="AD28" s="239">
        <f t="shared" si="9"/>
        <v>0</v>
      </c>
      <c r="AE28" s="240"/>
      <c r="AF28" s="165">
        <v>0</v>
      </c>
      <c r="AG28" s="241">
        <f t="shared" si="10"/>
        <v>0</v>
      </c>
      <c r="AH28" s="242"/>
      <c r="AI28" s="143">
        <f t="shared" si="11"/>
        <v>1</v>
      </c>
      <c r="AJ28" s="144">
        <f t="shared" si="11"/>
        <v>0</v>
      </c>
    </row>
    <row r="29" spans="1:36" x14ac:dyDescent="0.25">
      <c r="A29" s="132" t="s">
        <v>132</v>
      </c>
      <c r="B29" s="110" t="str">
        <f>'PO - REFERENCIAL'!B108:I108</f>
        <v>ESQUADRIAS</v>
      </c>
      <c r="C29" s="133">
        <f>'PO -  FORNECEDOR'!P108</f>
        <v>0</v>
      </c>
      <c r="D29" s="134" t="e">
        <f t="shared" si="0"/>
        <v>#DIV/0!</v>
      </c>
      <c r="E29" s="165">
        <v>0.1</v>
      </c>
      <c r="F29" s="243">
        <f t="shared" si="1"/>
        <v>0</v>
      </c>
      <c r="G29" s="243"/>
      <c r="H29" s="165">
        <v>0.2</v>
      </c>
      <c r="I29" s="241">
        <f t="shared" si="2"/>
        <v>0</v>
      </c>
      <c r="J29" s="241"/>
      <c r="K29" s="165">
        <v>0.2</v>
      </c>
      <c r="L29" s="244">
        <f t="shared" si="3"/>
        <v>0</v>
      </c>
      <c r="M29" s="245"/>
      <c r="N29" s="165">
        <v>0.5</v>
      </c>
      <c r="O29" s="246">
        <f t="shared" si="4"/>
        <v>0</v>
      </c>
      <c r="P29" s="246"/>
      <c r="Q29" s="165">
        <v>0</v>
      </c>
      <c r="R29" s="231">
        <f t="shared" si="5"/>
        <v>0</v>
      </c>
      <c r="S29" s="232"/>
      <c r="T29" s="165">
        <v>0</v>
      </c>
      <c r="U29" s="233">
        <f t="shared" si="6"/>
        <v>0</v>
      </c>
      <c r="V29" s="234"/>
      <c r="W29" s="165">
        <v>0</v>
      </c>
      <c r="X29" s="235">
        <f t="shared" si="7"/>
        <v>0</v>
      </c>
      <c r="Y29" s="236"/>
      <c r="Z29" s="165">
        <v>0</v>
      </c>
      <c r="AA29" s="237">
        <f t="shared" si="8"/>
        <v>0</v>
      </c>
      <c r="AB29" s="238"/>
      <c r="AC29" s="165">
        <v>0</v>
      </c>
      <c r="AD29" s="239">
        <f t="shared" si="9"/>
        <v>0</v>
      </c>
      <c r="AE29" s="240"/>
      <c r="AF29" s="165">
        <v>0</v>
      </c>
      <c r="AG29" s="241">
        <f t="shared" si="10"/>
        <v>0</v>
      </c>
      <c r="AH29" s="242"/>
      <c r="AI29" s="143">
        <f t="shared" si="11"/>
        <v>1</v>
      </c>
      <c r="AJ29" s="144">
        <f t="shared" si="11"/>
        <v>0</v>
      </c>
    </row>
    <row r="30" spans="1:36" x14ac:dyDescent="0.25">
      <c r="A30" s="132" t="s">
        <v>133</v>
      </c>
      <c r="B30" s="110" t="str">
        <f>'PO - REFERENCIAL'!B109:I109</f>
        <v>ELETRICA</v>
      </c>
      <c r="C30" s="133">
        <f>'PO -  FORNECEDOR'!P109</f>
        <v>0</v>
      </c>
      <c r="D30" s="134" t="e">
        <f t="shared" si="0"/>
        <v>#DIV/0!</v>
      </c>
      <c r="E30" s="165">
        <v>0.2</v>
      </c>
      <c r="F30" s="243">
        <f t="shared" si="1"/>
        <v>0</v>
      </c>
      <c r="G30" s="243"/>
      <c r="H30" s="165">
        <v>0.4</v>
      </c>
      <c r="I30" s="241">
        <f t="shared" si="2"/>
        <v>0</v>
      </c>
      <c r="J30" s="241"/>
      <c r="K30" s="165">
        <v>0.4</v>
      </c>
      <c r="L30" s="244">
        <f t="shared" si="3"/>
        <v>0</v>
      </c>
      <c r="M30" s="245"/>
      <c r="N30" s="165">
        <v>0</v>
      </c>
      <c r="O30" s="246">
        <f t="shared" si="4"/>
        <v>0</v>
      </c>
      <c r="P30" s="246"/>
      <c r="Q30" s="165">
        <v>0</v>
      </c>
      <c r="R30" s="231">
        <f t="shared" si="5"/>
        <v>0</v>
      </c>
      <c r="S30" s="232"/>
      <c r="T30" s="165">
        <v>0</v>
      </c>
      <c r="U30" s="233">
        <f t="shared" si="6"/>
        <v>0</v>
      </c>
      <c r="V30" s="234"/>
      <c r="W30" s="165">
        <v>0</v>
      </c>
      <c r="X30" s="235">
        <f t="shared" si="7"/>
        <v>0</v>
      </c>
      <c r="Y30" s="236"/>
      <c r="Z30" s="165">
        <v>0</v>
      </c>
      <c r="AA30" s="237">
        <f t="shared" si="8"/>
        <v>0</v>
      </c>
      <c r="AB30" s="238"/>
      <c r="AC30" s="165">
        <v>0</v>
      </c>
      <c r="AD30" s="239">
        <f t="shared" si="9"/>
        <v>0</v>
      </c>
      <c r="AE30" s="240"/>
      <c r="AF30" s="165">
        <v>0</v>
      </c>
      <c r="AG30" s="241">
        <f t="shared" si="10"/>
        <v>0</v>
      </c>
      <c r="AH30" s="242"/>
      <c r="AI30" s="143">
        <f t="shared" si="11"/>
        <v>1</v>
      </c>
      <c r="AJ30" s="144">
        <f t="shared" si="11"/>
        <v>0</v>
      </c>
    </row>
    <row r="31" spans="1:36" x14ac:dyDescent="0.25">
      <c r="A31" s="132" t="s">
        <v>134</v>
      </c>
      <c r="B31" s="110" t="str">
        <f>'PO - REFERENCIAL'!B110:I110</f>
        <v>HIDRAULICA</v>
      </c>
      <c r="C31" s="133">
        <f>'PO -  FORNECEDOR'!P110</f>
        <v>0</v>
      </c>
      <c r="D31" s="134" t="e">
        <f t="shared" si="0"/>
        <v>#DIV/0!</v>
      </c>
      <c r="E31" s="165">
        <v>0.2</v>
      </c>
      <c r="F31" s="243">
        <f t="shared" si="1"/>
        <v>0</v>
      </c>
      <c r="G31" s="243"/>
      <c r="H31" s="165">
        <v>0.4</v>
      </c>
      <c r="I31" s="241">
        <f t="shared" si="2"/>
        <v>0</v>
      </c>
      <c r="J31" s="241"/>
      <c r="K31" s="165">
        <v>0.4</v>
      </c>
      <c r="L31" s="244">
        <f t="shared" si="3"/>
        <v>0</v>
      </c>
      <c r="M31" s="245"/>
      <c r="N31" s="165">
        <v>0</v>
      </c>
      <c r="O31" s="246">
        <f t="shared" si="4"/>
        <v>0</v>
      </c>
      <c r="P31" s="246"/>
      <c r="Q31" s="165">
        <v>0</v>
      </c>
      <c r="R31" s="231">
        <f t="shared" si="5"/>
        <v>0</v>
      </c>
      <c r="S31" s="232"/>
      <c r="T31" s="165">
        <v>0</v>
      </c>
      <c r="U31" s="233">
        <f t="shared" si="6"/>
        <v>0</v>
      </c>
      <c r="V31" s="234"/>
      <c r="W31" s="165">
        <v>0</v>
      </c>
      <c r="X31" s="235">
        <f t="shared" si="7"/>
        <v>0</v>
      </c>
      <c r="Y31" s="236"/>
      <c r="Z31" s="165">
        <v>0</v>
      </c>
      <c r="AA31" s="237">
        <f t="shared" si="8"/>
        <v>0</v>
      </c>
      <c r="AB31" s="238"/>
      <c r="AC31" s="165">
        <v>0</v>
      </c>
      <c r="AD31" s="239">
        <f t="shared" si="9"/>
        <v>0</v>
      </c>
      <c r="AE31" s="240"/>
      <c r="AF31" s="165">
        <v>0</v>
      </c>
      <c r="AG31" s="241">
        <f t="shared" si="10"/>
        <v>0</v>
      </c>
      <c r="AH31" s="242"/>
      <c r="AI31" s="143">
        <f t="shared" si="11"/>
        <v>1</v>
      </c>
      <c r="AJ31" s="144">
        <f t="shared" si="11"/>
        <v>0</v>
      </c>
    </row>
    <row r="32" spans="1:36" x14ac:dyDescent="0.25">
      <c r="A32" s="132" t="s">
        <v>135</v>
      </c>
      <c r="B32" s="110" t="str">
        <f>'PO - REFERENCIAL'!B111:I111</f>
        <v>PINTURA</v>
      </c>
      <c r="C32" s="133">
        <f>'PO -  FORNECEDOR'!P111</f>
        <v>0</v>
      </c>
      <c r="D32" s="134" t="e">
        <f t="shared" si="0"/>
        <v>#DIV/0!</v>
      </c>
      <c r="E32" s="165">
        <v>0</v>
      </c>
      <c r="F32" s="243">
        <f t="shared" si="1"/>
        <v>0</v>
      </c>
      <c r="G32" s="243"/>
      <c r="H32" s="165">
        <v>0</v>
      </c>
      <c r="I32" s="241">
        <f t="shared" si="2"/>
        <v>0</v>
      </c>
      <c r="J32" s="241"/>
      <c r="K32" s="165">
        <v>0.3</v>
      </c>
      <c r="L32" s="244">
        <f t="shared" si="3"/>
        <v>0</v>
      </c>
      <c r="M32" s="245"/>
      <c r="N32" s="165">
        <v>0.7</v>
      </c>
      <c r="O32" s="246">
        <f t="shared" si="4"/>
        <v>0</v>
      </c>
      <c r="P32" s="246"/>
      <c r="Q32" s="165">
        <v>0</v>
      </c>
      <c r="R32" s="231">
        <f t="shared" si="5"/>
        <v>0</v>
      </c>
      <c r="S32" s="232"/>
      <c r="T32" s="165">
        <v>0</v>
      </c>
      <c r="U32" s="233">
        <f t="shared" si="6"/>
        <v>0</v>
      </c>
      <c r="V32" s="234"/>
      <c r="W32" s="165">
        <v>0</v>
      </c>
      <c r="X32" s="235">
        <f t="shared" si="7"/>
        <v>0</v>
      </c>
      <c r="Y32" s="236"/>
      <c r="Z32" s="165">
        <v>0</v>
      </c>
      <c r="AA32" s="237">
        <f t="shared" si="8"/>
        <v>0</v>
      </c>
      <c r="AB32" s="238"/>
      <c r="AC32" s="165">
        <v>0</v>
      </c>
      <c r="AD32" s="239">
        <f t="shared" si="9"/>
        <v>0</v>
      </c>
      <c r="AE32" s="240"/>
      <c r="AF32" s="165">
        <v>0</v>
      </c>
      <c r="AG32" s="241">
        <f t="shared" si="10"/>
        <v>0</v>
      </c>
      <c r="AH32" s="242"/>
      <c r="AI32" s="143">
        <f t="shared" si="11"/>
        <v>1</v>
      </c>
      <c r="AJ32" s="144">
        <f t="shared" si="11"/>
        <v>0</v>
      </c>
    </row>
    <row r="33" spans="1:36" s="148" customFormat="1" x14ac:dyDescent="0.25">
      <c r="A33" s="254" t="s">
        <v>136</v>
      </c>
      <c r="B33" s="255"/>
      <c r="C33" s="252">
        <f>SUM(C22:C32)</f>
        <v>0</v>
      </c>
      <c r="D33" s="145"/>
      <c r="E33" s="143" t="e">
        <f>F33*100%/C33</f>
        <v>#DIV/0!</v>
      </c>
      <c r="F33" s="247">
        <f>SUM(F22:G32)</f>
        <v>0</v>
      </c>
      <c r="G33" s="247"/>
      <c r="H33" s="147" t="e">
        <f>I33*100%/C33</f>
        <v>#DIV/0!</v>
      </c>
      <c r="I33" s="249">
        <f>SUM(I22:J32)</f>
        <v>0</v>
      </c>
      <c r="J33" s="250"/>
      <c r="K33" s="143" t="e">
        <f>L33*100%/C33</f>
        <v>#DIV/0!</v>
      </c>
      <c r="L33" s="249">
        <f>SUM(L22:M32)</f>
        <v>0</v>
      </c>
      <c r="M33" s="250"/>
      <c r="N33" s="143" t="e">
        <f>O33*100%/C33</f>
        <v>#DIV/0!</v>
      </c>
      <c r="O33" s="249">
        <f>SUM(O22:P32)</f>
        <v>0</v>
      </c>
      <c r="P33" s="250"/>
      <c r="Q33" s="143" t="e">
        <f>R33*100%/C33</f>
        <v>#DIV/0!</v>
      </c>
      <c r="R33" s="249">
        <f>SUM(R22:S32)</f>
        <v>0</v>
      </c>
      <c r="S33" s="250"/>
      <c r="T33" s="143" t="e">
        <f>U33*100%/C33</f>
        <v>#DIV/0!</v>
      </c>
      <c r="U33" s="249">
        <f>SUM(U22:V32)</f>
        <v>0</v>
      </c>
      <c r="V33" s="250"/>
      <c r="W33" s="143" t="e">
        <f>X33*100%/C33</f>
        <v>#DIV/0!</v>
      </c>
      <c r="X33" s="249">
        <f>SUM(X22:Y32)</f>
        <v>0</v>
      </c>
      <c r="Y33" s="250"/>
      <c r="Z33" s="143" t="e">
        <f>AA33*100%/C33</f>
        <v>#DIV/0!</v>
      </c>
      <c r="AA33" s="249">
        <f>SUM(AA22:AB32)</f>
        <v>0</v>
      </c>
      <c r="AB33" s="250"/>
      <c r="AC33" s="143" t="e">
        <f>AD33*100%/C33</f>
        <v>#DIV/0!</v>
      </c>
      <c r="AD33" s="249">
        <f>SUM(AD22:AE32)</f>
        <v>0</v>
      </c>
      <c r="AE33" s="250"/>
      <c r="AF33" s="143" t="e">
        <f>AG33*100%/C33</f>
        <v>#DIV/0!</v>
      </c>
      <c r="AG33" s="249">
        <f>SUM(AG22:AH32)</f>
        <v>0</v>
      </c>
      <c r="AH33" s="250"/>
      <c r="AI33" s="251" t="e">
        <f t="shared" si="11"/>
        <v>#DIV/0!</v>
      </c>
      <c r="AJ33" s="248">
        <f t="shared" si="11"/>
        <v>0</v>
      </c>
    </row>
    <row r="34" spans="1:36" s="148" customFormat="1" x14ac:dyDescent="0.25">
      <c r="A34" s="256"/>
      <c r="B34" s="257"/>
      <c r="C34" s="253"/>
      <c r="D34" s="145"/>
      <c r="E34" s="146"/>
      <c r="F34" s="149"/>
      <c r="G34" s="149"/>
      <c r="H34" s="147" t="e">
        <f>H33+E33</f>
        <v>#DIV/0!</v>
      </c>
      <c r="I34" s="249">
        <f>I33+F33</f>
        <v>0</v>
      </c>
      <c r="J34" s="250"/>
      <c r="K34" s="147" t="e">
        <f>K33+H34</f>
        <v>#DIV/0!</v>
      </c>
      <c r="L34" s="249">
        <f>L33+I34</f>
        <v>0</v>
      </c>
      <c r="M34" s="249"/>
      <c r="N34" s="147" t="e">
        <f>N33+K34</f>
        <v>#DIV/0!</v>
      </c>
      <c r="O34" s="249">
        <f>O33+L34</f>
        <v>0</v>
      </c>
      <c r="P34" s="250"/>
      <c r="Q34" s="147" t="e">
        <f>Q33+N34</f>
        <v>#DIV/0!</v>
      </c>
      <c r="R34" s="249">
        <f>R33+O34</f>
        <v>0</v>
      </c>
      <c r="S34" s="250"/>
      <c r="T34" s="143" t="e">
        <f>T33+Q34</f>
        <v>#DIV/0!</v>
      </c>
      <c r="U34" s="249">
        <f>U33+R34</f>
        <v>0</v>
      </c>
      <c r="V34" s="250"/>
      <c r="W34" s="147" t="e">
        <f>W33+T34</f>
        <v>#DIV/0!</v>
      </c>
      <c r="X34" s="249">
        <f>X33+U34</f>
        <v>0</v>
      </c>
      <c r="Y34" s="250"/>
      <c r="Z34" s="147" t="e">
        <f>Z33+W34</f>
        <v>#DIV/0!</v>
      </c>
      <c r="AA34" s="249">
        <f>AA33+X34</f>
        <v>0</v>
      </c>
      <c r="AB34" s="250"/>
      <c r="AC34" s="147" t="e">
        <f>AC33+Z34</f>
        <v>#DIV/0!</v>
      </c>
      <c r="AD34" s="249">
        <f>AD33+AA34</f>
        <v>0</v>
      </c>
      <c r="AE34" s="250"/>
      <c r="AF34" s="147" t="e">
        <f>AF33+AC34</f>
        <v>#DIV/0!</v>
      </c>
      <c r="AG34" s="249">
        <f>AG33+AD34</f>
        <v>0</v>
      </c>
      <c r="AH34" s="250"/>
      <c r="AI34" s="251"/>
      <c r="AJ34" s="248"/>
    </row>
    <row r="35" spans="1:36" x14ac:dyDescent="0.25">
      <c r="A35" s="150"/>
      <c r="B35" s="151"/>
      <c r="C35" s="152"/>
      <c r="D35" s="153"/>
      <c r="E35" s="106"/>
      <c r="F35" s="154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</row>
    <row r="36" spans="1:36" x14ac:dyDescent="0.25">
      <c r="B36" s="151"/>
    </row>
    <row r="37" spans="1:36" x14ac:dyDescent="0.25">
      <c r="B37" s="151"/>
    </row>
    <row r="38" spans="1:36" x14ac:dyDescent="0.25">
      <c r="B38" s="151"/>
    </row>
    <row r="39" spans="1:36" x14ac:dyDescent="0.25">
      <c r="B39" s="151"/>
    </row>
    <row r="40" spans="1:36" x14ac:dyDescent="0.25">
      <c r="B40" s="151"/>
    </row>
    <row r="41" spans="1:36" x14ac:dyDescent="0.25">
      <c r="B41" s="151"/>
    </row>
    <row r="42" spans="1:36" x14ac:dyDescent="0.25">
      <c r="B42" s="151"/>
    </row>
  </sheetData>
  <sheetProtection algorithmName="SHA-512" hashValue="Qi4hfZDC/4uMzw2ljArjE7+1XK0X1TxyxA8cg3r61WUjvp9CgpLbjDIdFNqMi0K0ABOBuE7DU+lSbMLXujMWMg==" saltValue="bZ3e+rcuVko5h4HR9woeqQ==" spinCount="100000" sheet="1" objects="1" scenarios="1" selectLockedCells="1"/>
  <mergeCells count="153">
    <mergeCell ref="AI33:AI34"/>
    <mergeCell ref="AJ33:AJ34"/>
    <mergeCell ref="I34:J34"/>
    <mergeCell ref="L34:M34"/>
    <mergeCell ref="O34:P34"/>
    <mergeCell ref="R34:S34"/>
    <mergeCell ref="U34:V34"/>
    <mergeCell ref="AG32:AH32"/>
    <mergeCell ref="A33:B34"/>
    <mergeCell ref="C33:C34"/>
    <mergeCell ref="F33:G33"/>
    <mergeCell ref="I33:J33"/>
    <mergeCell ref="L33:M33"/>
    <mergeCell ref="O33:P33"/>
    <mergeCell ref="R33:S33"/>
    <mergeCell ref="U33:V33"/>
    <mergeCell ref="X33:Y33"/>
    <mergeCell ref="X34:Y34"/>
    <mergeCell ref="AA34:AB34"/>
    <mergeCell ref="AD34:AE34"/>
    <mergeCell ref="AG34:AH34"/>
    <mergeCell ref="AA33:AB33"/>
    <mergeCell ref="AD33:AE33"/>
    <mergeCell ref="AG33:AH33"/>
    <mergeCell ref="AG31:AH31"/>
    <mergeCell ref="F32:G32"/>
    <mergeCell ref="I32:J32"/>
    <mergeCell ref="L32:M32"/>
    <mergeCell ref="O32:P32"/>
    <mergeCell ref="R32:S32"/>
    <mergeCell ref="U32:V32"/>
    <mergeCell ref="X32:Y32"/>
    <mergeCell ref="AA32:AB32"/>
    <mergeCell ref="AD32:AE32"/>
    <mergeCell ref="F31:G31"/>
    <mergeCell ref="I31:J31"/>
    <mergeCell ref="L31:M31"/>
    <mergeCell ref="O31:P31"/>
    <mergeCell ref="R31:S31"/>
    <mergeCell ref="U31:V31"/>
    <mergeCell ref="X31:Y31"/>
    <mergeCell ref="AA31:AB31"/>
    <mergeCell ref="AD31:AE31"/>
    <mergeCell ref="AG29:AH29"/>
    <mergeCell ref="F30:G30"/>
    <mergeCell ref="I30:J30"/>
    <mergeCell ref="L30:M30"/>
    <mergeCell ref="O30:P30"/>
    <mergeCell ref="R30:S30"/>
    <mergeCell ref="U30:V30"/>
    <mergeCell ref="X30:Y30"/>
    <mergeCell ref="AA30:AB30"/>
    <mergeCell ref="AD30:AE30"/>
    <mergeCell ref="AG30:AH30"/>
    <mergeCell ref="F29:G29"/>
    <mergeCell ref="I29:J29"/>
    <mergeCell ref="L29:M29"/>
    <mergeCell ref="O29:P29"/>
    <mergeCell ref="R29:S29"/>
    <mergeCell ref="U29:V29"/>
    <mergeCell ref="X29:Y29"/>
    <mergeCell ref="AA29:AB29"/>
    <mergeCell ref="AD29:AE29"/>
    <mergeCell ref="AG27:AH27"/>
    <mergeCell ref="F28:G28"/>
    <mergeCell ref="I28:J28"/>
    <mergeCell ref="L28:M28"/>
    <mergeCell ref="O28:P28"/>
    <mergeCell ref="R28:S28"/>
    <mergeCell ref="U28:V28"/>
    <mergeCell ref="X28:Y28"/>
    <mergeCell ref="AA28:AB28"/>
    <mergeCell ref="AD28:AE28"/>
    <mergeCell ref="AG28:AH28"/>
    <mergeCell ref="F27:G27"/>
    <mergeCell ref="I27:J27"/>
    <mergeCell ref="L27:M27"/>
    <mergeCell ref="O27:P27"/>
    <mergeCell ref="R27:S27"/>
    <mergeCell ref="U27:V27"/>
    <mergeCell ref="X27:Y27"/>
    <mergeCell ref="AA27:AB27"/>
    <mergeCell ref="AD27:AE27"/>
    <mergeCell ref="AG25:AH25"/>
    <mergeCell ref="F26:G26"/>
    <mergeCell ref="I26:J26"/>
    <mergeCell ref="L26:M26"/>
    <mergeCell ref="O26:P26"/>
    <mergeCell ref="R26:S26"/>
    <mergeCell ref="U26:V26"/>
    <mergeCell ref="X26:Y26"/>
    <mergeCell ref="AA26:AB26"/>
    <mergeCell ref="AD26:AE26"/>
    <mergeCell ref="AG26:AH26"/>
    <mergeCell ref="F25:G25"/>
    <mergeCell ref="I25:J25"/>
    <mergeCell ref="L25:M25"/>
    <mergeCell ref="O25:P25"/>
    <mergeCell ref="R25:S25"/>
    <mergeCell ref="U25:V25"/>
    <mergeCell ref="X25:Y25"/>
    <mergeCell ref="AA25:AB25"/>
    <mergeCell ref="AD25:AE25"/>
    <mergeCell ref="AG23:AH23"/>
    <mergeCell ref="F24:G24"/>
    <mergeCell ref="I24:J24"/>
    <mergeCell ref="L24:M24"/>
    <mergeCell ref="O24:P24"/>
    <mergeCell ref="R24:S24"/>
    <mergeCell ref="U24:V24"/>
    <mergeCell ref="X24:Y24"/>
    <mergeCell ref="AA24:AB24"/>
    <mergeCell ref="AD24:AE24"/>
    <mergeCell ref="AG24:AH24"/>
    <mergeCell ref="F23:G23"/>
    <mergeCell ref="I23:J23"/>
    <mergeCell ref="L23:M23"/>
    <mergeCell ref="O23:P23"/>
    <mergeCell ref="R23:S23"/>
    <mergeCell ref="U23:V23"/>
    <mergeCell ref="X23:Y23"/>
    <mergeCell ref="AA23:AB23"/>
    <mergeCell ref="AD23:AE23"/>
    <mergeCell ref="AJ20:AJ21"/>
    <mergeCell ref="F22:G22"/>
    <mergeCell ref="I22:J22"/>
    <mergeCell ref="L22:M22"/>
    <mergeCell ref="O22:P22"/>
    <mergeCell ref="R22:S22"/>
    <mergeCell ref="U22:V22"/>
    <mergeCell ref="X22:Y22"/>
    <mergeCell ref="AA22:AB22"/>
    <mergeCell ref="AD22:AE22"/>
    <mergeCell ref="AG22:AH22"/>
    <mergeCell ref="A18:P18"/>
    <mergeCell ref="A19:H19"/>
    <mergeCell ref="A20:C20"/>
    <mergeCell ref="E20:AH20"/>
    <mergeCell ref="A14:D14"/>
    <mergeCell ref="E14:M14"/>
    <mergeCell ref="N14:P14"/>
    <mergeCell ref="A15:P15"/>
    <mergeCell ref="A16:E16"/>
    <mergeCell ref="F16:P16"/>
    <mergeCell ref="A1:AJ8"/>
    <mergeCell ref="A10:P10"/>
    <mergeCell ref="A11:P11"/>
    <mergeCell ref="A12:P12"/>
    <mergeCell ref="A13:D13"/>
    <mergeCell ref="E13:M13"/>
    <mergeCell ref="N13:P13"/>
    <mergeCell ref="A17:E17"/>
    <mergeCell ref="F17:P17"/>
  </mergeCells>
  <printOptions horizontalCentered="1"/>
  <pageMargins left="0.39370078740157483" right="0.70866141732283472" top="0.39370078740157483" bottom="0.39370078740157483" header="0.31496062992125984" footer="0.31496062992125984"/>
  <pageSetup paperSize="9" scale="3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6</vt:i4>
      </vt:variant>
    </vt:vector>
  </HeadingPairs>
  <TitlesOfParts>
    <vt:vector size="10" baseType="lpstr">
      <vt:lpstr>PO - REFERENCIAL</vt:lpstr>
      <vt:lpstr>CFF - REFERENCIAL</vt:lpstr>
      <vt:lpstr>PO -  FORNECEDOR</vt:lpstr>
      <vt:lpstr>CFF - FORNECEDOR</vt:lpstr>
      <vt:lpstr>'CFF - FORNECEDOR'!Area_de_impressao</vt:lpstr>
      <vt:lpstr>'CFF - REFERENCIAL'!Area_de_impressao</vt:lpstr>
      <vt:lpstr>'PO -  FORNECEDOR'!Area_de_impressao</vt:lpstr>
      <vt:lpstr>'PO - REFERENCIAL'!Area_de_impressao</vt:lpstr>
      <vt:lpstr>'PO -  FORNECEDOR'!Titulos_de_impressao</vt:lpstr>
      <vt:lpstr>'PO - REFERENCIAL'!Titulos_de_impressao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Sanches</dc:creator>
  <cp:lastModifiedBy>Aline Botamedi</cp:lastModifiedBy>
  <cp:lastPrinted>2025-06-11T11:09:46Z</cp:lastPrinted>
  <dcterms:created xsi:type="dcterms:W3CDTF">2025-06-04T12:05:18Z</dcterms:created>
  <dcterms:modified xsi:type="dcterms:W3CDTF">2025-07-01T17:41:35Z</dcterms:modified>
</cp:coreProperties>
</file>